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O:\By Kultur og Miljø\Plan og Udvikling\05. PROJEKTER\Bæredygtighedsværktøj\02 Nyt Bæredygtighedsværktøj\02 Plan22+\Realdania - bevilling\2. rate\Sendt\"/>
    </mc:Choice>
  </mc:AlternateContent>
  <bookViews>
    <workbookView xWindow="0" yWindow="0" windowWidth="28800" windowHeight="12300" tabRatio="604" firstSheet="2" activeTab="2"/>
  </bookViews>
  <sheets>
    <sheet name="Data Basis" sheetId="21" state="hidden" r:id="rId1"/>
    <sheet name="Data Projekt" sheetId="16" state="hidden" r:id="rId2"/>
    <sheet name="Projektspørgsmål" sheetId="15" r:id="rId3"/>
    <sheet name="Spørgsmål" sheetId="23" state="hidden" r:id="rId4"/>
    <sheet name="BYO2020 ver 2.0.1" sheetId="9" state="hidden" r:id="rId5"/>
  </sheets>
  <externalReferences>
    <externalReference r:id="rId6"/>
  </externalReferences>
  <definedNames>
    <definedName name="PrevalenceRange">[1]Data!$R$1:$S$5</definedName>
    <definedName name="RaceList">[1]Data!$O$1:$O$4</definedName>
    <definedName name="UncertaintyList">[1]Data!$P$1:$P$2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T34" i="15" l="1" a="1"/>
  <c r="IT34" i="15" s="1"/>
  <c r="IP34" i="15" a="1"/>
  <c r="IP34" i="15" s="1"/>
  <c r="JB34" i="15" a="1"/>
  <c r="JB34" i="15" s="1"/>
  <c r="JL34" i="15" a="1"/>
  <c r="JL34" i="15" s="1"/>
  <c r="IX27" i="15"/>
  <c r="BK2" i="15"/>
  <c r="JP31" i="15" l="1"/>
  <c r="JP30" i="15"/>
  <c r="JP29" i="15"/>
  <c r="JP27" i="15"/>
  <c r="JP28" i="15"/>
  <c r="JN31" i="15"/>
  <c r="JN30" i="15"/>
  <c r="JN29" i="15"/>
  <c r="JN27" i="15"/>
  <c r="JN28" i="15"/>
  <c r="JL31" i="15"/>
  <c r="JL30" i="15"/>
  <c r="JL29" i="15"/>
  <c r="JL28" i="15"/>
  <c r="JL27" i="15"/>
  <c r="JJ31" i="15"/>
  <c r="JJ30" i="15"/>
  <c r="JJ29" i="15"/>
  <c r="JJ27" i="15"/>
  <c r="JJ28" i="15"/>
  <c r="JH31" i="15"/>
  <c r="JH30" i="15"/>
  <c r="JH29" i="15"/>
  <c r="JH27" i="15"/>
  <c r="JH28" i="15"/>
  <c r="JF31" i="15"/>
  <c r="JF30" i="15"/>
  <c r="JF29" i="15"/>
  <c r="JF28" i="15"/>
  <c r="JF27" i="15"/>
  <c r="JD31" i="15"/>
  <c r="JD30" i="15"/>
  <c r="JD29" i="15"/>
  <c r="JD28" i="15"/>
  <c r="JD27" i="15"/>
  <c r="JB31" i="15"/>
  <c r="JB30" i="15"/>
  <c r="JB29" i="15"/>
  <c r="JB28" i="15"/>
  <c r="JB27" i="15"/>
  <c r="IZ31" i="15"/>
  <c r="IZ30" i="15"/>
  <c r="IZ29" i="15"/>
  <c r="IZ28" i="15"/>
  <c r="IZ27" i="15"/>
  <c r="IX31" i="15"/>
  <c r="IX30" i="15"/>
  <c r="IX28" i="15"/>
  <c r="IX29" i="15"/>
  <c r="IV31" i="15"/>
  <c r="IV30" i="15"/>
  <c r="IW30" i="15" s="1"/>
  <c r="IV29" i="15"/>
  <c r="IV28" i="15"/>
  <c r="IV27" i="15"/>
  <c r="IT31" i="15"/>
  <c r="IT30" i="15"/>
  <c r="IT29" i="15"/>
  <c r="IT28" i="15"/>
  <c r="IT27" i="15"/>
  <c r="IR31" i="15"/>
  <c r="IR30" i="15"/>
  <c r="IS30" i="15" s="1"/>
  <c r="IR29" i="15"/>
  <c r="IR28" i="15"/>
  <c r="IR27" i="15"/>
  <c r="IP31" i="15"/>
  <c r="IP30" i="15"/>
  <c r="IP29" i="15"/>
  <c r="IP28" i="15"/>
  <c r="IP27" i="15"/>
  <c r="IN31" i="15"/>
  <c r="IN30" i="15"/>
  <c r="IN29" i="15"/>
  <c r="IN28" i="15"/>
  <c r="IN27" i="15"/>
  <c r="AM16" i="15"/>
  <c r="IY29" i="15" l="1"/>
  <c r="CX2" i="15"/>
  <c r="IQ33" i="15" l="1"/>
  <c r="IT32" i="15"/>
  <c r="IT33" i="15"/>
  <c r="JF32" i="15"/>
  <c r="JF33" i="15"/>
  <c r="JH32" i="15"/>
  <c r="JH33" i="15"/>
  <c r="JJ32" i="15"/>
  <c r="JJ33" i="15"/>
  <c r="JL32" i="15"/>
  <c r="JL33" i="15"/>
  <c r="JN32" i="15"/>
  <c r="JP32" i="15"/>
  <c r="AZ16" i="15" l="1"/>
  <c r="AZ15" i="15"/>
  <c r="AM15" i="15"/>
  <c r="KB26" i="15" l="1"/>
  <c r="KB25" i="15"/>
  <c r="KB24" i="15"/>
  <c r="KB23" i="15"/>
  <c r="KP16" i="15"/>
  <c r="KP15" i="15"/>
  <c r="KP14" i="15"/>
  <c r="KP13" i="15"/>
  <c r="KP12" i="15"/>
  <c r="KP11" i="15"/>
  <c r="KP10" i="15"/>
  <c r="KP9" i="15"/>
  <c r="KP8" i="15"/>
  <c r="KP7" i="15"/>
  <c r="KP6" i="15"/>
  <c r="KP5" i="15"/>
  <c r="KP4" i="15"/>
  <c r="KP3" i="15"/>
  <c r="KC3" i="15"/>
  <c r="IO30" i="15"/>
  <c r="BX2" i="15"/>
  <c r="EK2" i="15"/>
  <c r="IO27" i="15" l="1"/>
  <c r="IB33" i="15"/>
  <c r="KK3" i="15" s="1"/>
  <c r="IG2" i="15"/>
  <c r="FZ16" i="15"/>
  <c r="EZ16" i="15"/>
  <c r="DM16" i="15"/>
  <c r="CZ16" i="15"/>
  <c r="JC16" i="15"/>
  <c r="KC4" i="15" l="1"/>
  <c r="KC5" i="15"/>
  <c r="KC6" i="15"/>
  <c r="KC7" i="15"/>
  <c r="KC8" i="15"/>
  <c r="KC9" i="15"/>
  <c r="KC10" i="15"/>
  <c r="KC11" i="15"/>
  <c r="KC12" i="15"/>
  <c r="KC13" i="15"/>
  <c r="KC14" i="15"/>
  <c r="KC15" i="15"/>
  <c r="KC16" i="15"/>
  <c r="FK2" i="15" l="1"/>
  <c r="IB34" i="15" l="1"/>
  <c r="KL3" i="15" s="1"/>
  <c r="JX3" i="15"/>
  <c r="IB32" i="15"/>
  <c r="KJ3" i="15" s="1"/>
  <c r="IB31" i="15"/>
  <c r="KI3" i="15" s="1"/>
  <c r="JC19" i="15"/>
  <c r="JC18" i="15"/>
  <c r="JC17" i="15"/>
  <c r="JC15" i="15"/>
  <c r="IB30" i="15"/>
  <c r="KH3" i="15" s="1"/>
  <c r="JQ28" i="15"/>
  <c r="JQ29" i="15"/>
  <c r="JQ30" i="15"/>
  <c r="JQ31" i="15"/>
  <c r="JQ32" i="15"/>
  <c r="JQ33" i="15"/>
  <c r="JQ27" i="15"/>
  <c r="JO28" i="15"/>
  <c r="JO29" i="15"/>
  <c r="JO30" i="15"/>
  <c r="JO31" i="15"/>
  <c r="JO32" i="15"/>
  <c r="JO33" i="15"/>
  <c r="JO27" i="15"/>
  <c r="JN34" i="15" s="1" a="1"/>
  <c r="JN34" i="15" s="1"/>
  <c r="JM28" i="15"/>
  <c r="JM29" i="15"/>
  <c r="JM30" i="15"/>
  <c r="JM31" i="15"/>
  <c r="JM32" i="15"/>
  <c r="JM33" i="15"/>
  <c r="JM27" i="15"/>
  <c r="JK28" i="15"/>
  <c r="JK29" i="15"/>
  <c r="JK30" i="15"/>
  <c r="JK31" i="15"/>
  <c r="JK32" i="15"/>
  <c r="JK33" i="15"/>
  <c r="JI28" i="15"/>
  <c r="JI29" i="15"/>
  <c r="JI30" i="15"/>
  <c r="JI31" i="15"/>
  <c r="JI32" i="15"/>
  <c r="JI33" i="15"/>
  <c r="JG28" i="15"/>
  <c r="JG29" i="15"/>
  <c r="JG30" i="15"/>
  <c r="JG31" i="15"/>
  <c r="JG32" i="15"/>
  <c r="JG33" i="15"/>
  <c r="JE28" i="15"/>
  <c r="JE29" i="15"/>
  <c r="JE30" i="15"/>
  <c r="JE31" i="15"/>
  <c r="JE32" i="15"/>
  <c r="JE33" i="15"/>
  <c r="JC28" i="15"/>
  <c r="JC29" i="15"/>
  <c r="JC30" i="15"/>
  <c r="JC31" i="15"/>
  <c r="JC32" i="15"/>
  <c r="JC33" i="15"/>
  <c r="JA28" i="15"/>
  <c r="JA29" i="15"/>
  <c r="JA30" i="15"/>
  <c r="JA31" i="15"/>
  <c r="JA32" i="15"/>
  <c r="JA33" i="15"/>
  <c r="IY28" i="15"/>
  <c r="IY30" i="15"/>
  <c r="IY32" i="15"/>
  <c r="IY33" i="15"/>
  <c r="IW33" i="15"/>
  <c r="IW28" i="15"/>
  <c r="IW29" i="15"/>
  <c r="IW31" i="15"/>
  <c r="IW32" i="15"/>
  <c r="IU28" i="15"/>
  <c r="IU29" i="15"/>
  <c r="IU30" i="15"/>
  <c r="IU31" i="15"/>
  <c r="IU32" i="15"/>
  <c r="IU33" i="15"/>
  <c r="IU27" i="15"/>
  <c r="IS28" i="15"/>
  <c r="IS29" i="15"/>
  <c r="IS31" i="15"/>
  <c r="IS32" i="15"/>
  <c r="IS33" i="15"/>
  <c r="IQ28" i="15"/>
  <c r="IQ29" i="15"/>
  <c r="IQ30" i="15"/>
  <c r="IQ31" i="15"/>
  <c r="IQ32" i="15"/>
  <c r="IQ27" i="15"/>
  <c r="IO31" i="15"/>
  <c r="IO32" i="15"/>
  <c r="IO33" i="15"/>
  <c r="IN11" i="15"/>
  <c r="IO11" i="15" s="1"/>
  <c r="JL11" i="15"/>
  <c r="JM11" i="15" s="1"/>
  <c r="JP34" i="15" l="1" a="1"/>
  <c r="JP34" i="15" s="1"/>
  <c r="IP36" i="15" a="1"/>
  <c r="IP36" i="15" s="1"/>
  <c r="JP36" i="15" a="1"/>
  <c r="JP36" i="15" s="1"/>
  <c r="IT36" i="15" a="1"/>
  <c r="IT36" i="15" s="1"/>
  <c r="JL36" i="15" a="1"/>
  <c r="JL36" i="15" s="1"/>
  <c r="JN36" i="15" a="1"/>
  <c r="JN36" i="15" s="1"/>
  <c r="IY31" i="15"/>
  <c r="JC27" i="15"/>
  <c r="IY27" i="15"/>
  <c r="IX36" i="15" s="1" a="1"/>
  <c r="IX36" i="15" s="1"/>
  <c r="IX34" i="15" s="1"/>
  <c r="JI27" i="15"/>
  <c r="JH36" i="15" s="1" a="1"/>
  <c r="JH36" i="15" s="1"/>
  <c r="JE27" i="15"/>
  <c r="JD36" i="15" s="1" a="1"/>
  <c r="JD36" i="15" s="1"/>
  <c r="JD34" i="15" s="1"/>
  <c r="JK27" i="15"/>
  <c r="JJ36" i="15" s="1"/>
  <c r="JJ34" i="15" s="1"/>
  <c r="JG27" i="15"/>
  <c r="IS27" i="15"/>
  <c r="IR36" i="15" s="1" a="1"/>
  <c r="IR36" i="15" s="1"/>
  <c r="IR34" i="15" s="1"/>
  <c r="IO29" i="15"/>
  <c r="JA27" i="15"/>
  <c r="IZ34" i="15" s="1" a="1"/>
  <c r="IZ34" i="15" s="1"/>
  <c r="IW27" i="15"/>
  <c r="IV36" i="15" s="1" a="1"/>
  <c r="IV36" i="15" s="1"/>
  <c r="IV34" i="15" s="1"/>
  <c r="IO28" i="15"/>
  <c r="JY3" i="15"/>
  <c r="JU3" i="15"/>
  <c r="JV3" i="15"/>
  <c r="JW3" i="15"/>
  <c r="IN36" i="15" l="1" a="1"/>
  <c r="IN36" i="15" s="1"/>
  <c r="IN34" i="15" s="1"/>
  <c r="JL44" i="15"/>
  <c r="IC34" i="15" s="1"/>
  <c r="JB36" i="15" a="1"/>
  <c r="JB36" i="15" s="1"/>
  <c r="IZ44" i="15"/>
  <c r="IZ36" i="15" a="1"/>
  <c r="IZ36" i="15" s="1"/>
  <c r="IT44" i="15"/>
  <c r="KI132" i="15"/>
  <c r="KJ216" i="15"/>
  <c r="JH34" i="15"/>
  <c r="JX252" i="15" s="1"/>
  <c r="JF36" i="15" a="1"/>
  <c r="JF36" i="15" s="1"/>
  <c r="JF34" i="15" s="1"/>
  <c r="KH39" i="15"/>
  <c r="KH38" i="15"/>
  <c r="KH37" i="15"/>
  <c r="KH36" i="15"/>
  <c r="KH51" i="15"/>
  <c r="KH35" i="15"/>
  <c r="KH50" i="15"/>
  <c r="KH34" i="15"/>
  <c r="KH49" i="15"/>
  <c r="KH33" i="15"/>
  <c r="KH47" i="15"/>
  <c r="KH31" i="15"/>
  <c r="KH29" i="15"/>
  <c r="KH48" i="15"/>
  <c r="KH32" i="15"/>
  <c r="KH43" i="15"/>
  <c r="KH28" i="15"/>
  <c r="KH42" i="15"/>
  <c r="KH41" i="15"/>
  <c r="KH40" i="15"/>
  <c r="KH46" i="15"/>
  <c r="KH30" i="15"/>
  <c r="KH45" i="15"/>
  <c r="KH44" i="15"/>
  <c r="KL339" i="15"/>
  <c r="KL323" i="15"/>
  <c r="KL338" i="15"/>
  <c r="KL322" i="15"/>
  <c r="KL337" i="15"/>
  <c r="KL321" i="15"/>
  <c r="KL336" i="15"/>
  <c r="KL320" i="15"/>
  <c r="KL335" i="15"/>
  <c r="KL319" i="15"/>
  <c r="KL334" i="15"/>
  <c r="KL318" i="15"/>
  <c r="KL333" i="15"/>
  <c r="KL317" i="15"/>
  <c r="KL332" i="15"/>
  <c r="KL316" i="15"/>
  <c r="KL331" i="15"/>
  <c r="KL330" i="15"/>
  <c r="KL329" i="15"/>
  <c r="KL324" i="15"/>
  <c r="KL328" i="15"/>
  <c r="KL327" i="15"/>
  <c r="KL326" i="15"/>
  <c r="KL325" i="15"/>
  <c r="KI76" i="15"/>
  <c r="KI90" i="15"/>
  <c r="KI88" i="15"/>
  <c r="KI87" i="15"/>
  <c r="KI86" i="15"/>
  <c r="KI85" i="15"/>
  <c r="KI84" i="15"/>
  <c r="KI91" i="15"/>
  <c r="KI99" i="15"/>
  <c r="KI83" i="15"/>
  <c r="KI89" i="15"/>
  <c r="KI98" i="15"/>
  <c r="KI82" i="15"/>
  <c r="KI80" i="15"/>
  <c r="KI97" i="15"/>
  <c r="KI81" i="15"/>
  <c r="KI96" i="15"/>
  <c r="KI77" i="15"/>
  <c r="KI92" i="15"/>
  <c r="KI95" i="15"/>
  <c r="KI79" i="15"/>
  <c r="KI94" i="15"/>
  <c r="KI78" i="15"/>
  <c r="KI93" i="15"/>
  <c r="KL306" i="15"/>
  <c r="KL315" i="15"/>
  <c r="KL305" i="15"/>
  <c r="KL304" i="15"/>
  <c r="KL303" i="15"/>
  <c r="KL302" i="15"/>
  <c r="KL301" i="15"/>
  <c r="KL300" i="15"/>
  <c r="KL299" i="15"/>
  <c r="KL314" i="15"/>
  <c r="KL298" i="15"/>
  <c r="KL313" i="15"/>
  <c r="KL297" i="15"/>
  <c r="KL312" i="15"/>
  <c r="KL296" i="15"/>
  <c r="KL311" i="15"/>
  <c r="KL295" i="15"/>
  <c r="KL310" i="15"/>
  <c r="KL294" i="15"/>
  <c r="KL309" i="15"/>
  <c r="KL293" i="15"/>
  <c r="KL308" i="15"/>
  <c r="KL292" i="15"/>
  <c r="KL307" i="15"/>
  <c r="KL356" i="15"/>
  <c r="KL340" i="15"/>
  <c r="KL355" i="15"/>
  <c r="KL354" i="15"/>
  <c r="KL353" i="15"/>
  <c r="KL352" i="15"/>
  <c r="KL351" i="15"/>
  <c r="KL350" i="15"/>
  <c r="KL349" i="15"/>
  <c r="KL348" i="15"/>
  <c r="KL363" i="15"/>
  <c r="KL347" i="15"/>
  <c r="KL362" i="15"/>
  <c r="KL346" i="15"/>
  <c r="KL361" i="15"/>
  <c r="KL345" i="15"/>
  <c r="KL360" i="15"/>
  <c r="KL344" i="15"/>
  <c r="KL357" i="15"/>
  <c r="KL359" i="15"/>
  <c r="KL343" i="15"/>
  <c r="KL358" i="15"/>
  <c r="KL342" i="15"/>
  <c r="KL341" i="15"/>
  <c r="JY348" i="15"/>
  <c r="JY350" i="15"/>
  <c r="JY351" i="15"/>
  <c r="JY352" i="15"/>
  <c r="JY353" i="15"/>
  <c r="JY355" i="15"/>
  <c r="JY354" i="15"/>
  <c r="JY349" i="15"/>
  <c r="JY324" i="15"/>
  <c r="JY325" i="15"/>
  <c r="JY326" i="15"/>
  <c r="JY327" i="15"/>
  <c r="JY328" i="15"/>
  <c r="JY331" i="15"/>
  <c r="JY329" i="15"/>
  <c r="JY330" i="15"/>
  <c r="JY304" i="15"/>
  <c r="JY307" i="15"/>
  <c r="JY305" i="15"/>
  <c r="JY306" i="15"/>
  <c r="JY301" i="15"/>
  <c r="JY303" i="15"/>
  <c r="JY300" i="15"/>
  <c r="JY302" i="15"/>
  <c r="JV88" i="15"/>
  <c r="JV90" i="15"/>
  <c r="JV89" i="15"/>
  <c r="JV91" i="15"/>
  <c r="JV85" i="15"/>
  <c r="JV87" i="15"/>
  <c r="JV84" i="15"/>
  <c r="JV86" i="15"/>
  <c r="JU39" i="15"/>
  <c r="JU43" i="15"/>
  <c r="JU38" i="15"/>
  <c r="JU42" i="15"/>
  <c r="JU37" i="15"/>
  <c r="JU41" i="15"/>
  <c r="JU36" i="15"/>
  <c r="JU40" i="15"/>
  <c r="JF44" i="15" l="1"/>
  <c r="JU17" i="15"/>
  <c r="KH17" i="15"/>
  <c r="KH18" i="15"/>
  <c r="KH19" i="15"/>
  <c r="KH16" i="15"/>
  <c r="IN44" i="15"/>
  <c r="IC30" i="15" s="1"/>
  <c r="JU18" i="15"/>
  <c r="JU19" i="15"/>
  <c r="KJ203" i="15"/>
  <c r="KJ205" i="15"/>
  <c r="JW209" i="15"/>
  <c r="KJ206" i="15"/>
  <c r="JW211" i="15"/>
  <c r="KJ207" i="15"/>
  <c r="KJ208" i="15"/>
  <c r="KJ209" i="15"/>
  <c r="KJ211" i="15"/>
  <c r="KJ210" i="15"/>
  <c r="KJ218" i="15"/>
  <c r="KJ201" i="15"/>
  <c r="KJ197" i="15"/>
  <c r="JW210" i="15"/>
  <c r="KJ202" i="15"/>
  <c r="KJ219" i="15"/>
  <c r="KJ204" i="15"/>
  <c r="KI133" i="15"/>
  <c r="KI135" i="15"/>
  <c r="JV135" i="15"/>
  <c r="KI128" i="15"/>
  <c r="JV133" i="15"/>
  <c r="KI144" i="15"/>
  <c r="KI140" i="15"/>
  <c r="KI134" i="15"/>
  <c r="KI141" i="15"/>
  <c r="KI136" i="15"/>
  <c r="KI124" i="15"/>
  <c r="KI137" i="15"/>
  <c r="KI142" i="15"/>
  <c r="JV132" i="15"/>
  <c r="JV136" i="15"/>
  <c r="KI125" i="15"/>
  <c r="JV134" i="15"/>
  <c r="KI145" i="15"/>
  <c r="JV139" i="15"/>
  <c r="KI143" i="15"/>
  <c r="KI130" i="15"/>
  <c r="JV137" i="15"/>
  <c r="KI131" i="15"/>
  <c r="KI126" i="15"/>
  <c r="KI138" i="15"/>
  <c r="KI139" i="15"/>
  <c r="KI129" i="15"/>
  <c r="JV138" i="15"/>
  <c r="KI146" i="15"/>
  <c r="KI147" i="15"/>
  <c r="KI127" i="15"/>
  <c r="IC31" i="15"/>
  <c r="KJ196" i="15"/>
  <c r="KJ212" i="15"/>
  <c r="KJ214" i="15"/>
  <c r="KJ199" i="15"/>
  <c r="JW207" i="15"/>
  <c r="KJ198" i="15"/>
  <c r="JW206" i="15"/>
  <c r="JW205" i="15"/>
  <c r="JW204" i="15"/>
  <c r="KJ215" i="15"/>
  <c r="JW208" i="15"/>
  <c r="KJ217" i="15"/>
  <c r="KJ213" i="15"/>
  <c r="KJ200" i="15"/>
  <c r="KH54" i="15"/>
  <c r="JU60" i="15"/>
  <c r="KH69" i="15"/>
  <c r="JU61" i="15"/>
  <c r="KH53" i="15"/>
  <c r="KH68" i="15"/>
  <c r="KH52" i="15"/>
  <c r="KH67" i="15"/>
  <c r="KH59" i="15"/>
  <c r="KH61" i="15"/>
  <c r="KH65" i="15"/>
  <c r="KH64" i="15"/>
  <c r="KH74" i="15"/>
  <c r="KH63" i="15"/>
  <c r="KH73" i="15"/>
  <c r="KH62" i="15"/>
  <c r="JU67" i="15"/>
  <c r="KH72" i="15"/>
  <c r="KH60" i="15"/>
  <c r="JU66" i="15"/>
  <c r="KH56" i="15"/>
  <c r="KH58" i="15"/>
  <c r="JU65" i="15"/>
  <c r="KH55" i="15"/>
  <c r="KH57" i="15"/>
  <c r="JU64" i="15"/>
  <c r="KH71" i="15"/>
  <c r="JU63" i="15"/>
  <c r="KH70" i="15"/>
  <c r="JU62" i="15"/>
  <c r="KH75" i="15"/>
  <c r="KH66" i="15"/>
  <c r="KK220" i="15"/>
  <c r="KK235" i="15"/>
  <c r="KK234" i="15"/>
  <c r="KK233" i="15"/>
  <c r="KK232" i="15"/>
  <c r="KK230" i="15"/>
  <c r="KK241" i="15"/>
  <c r="IC33" i="15"/>
  <c r="KK228" i="15"/>
  <c r="KK240" i="15"/>
  <c r="KK225" i="15"/>
  <c r="JX230" i="15"/>
  <c r="KK224" i="15"/>
  <c r="KK227" i="15"/>
  <c r="JX231" i="15"/>
  <c r="KK239" i="15"/>
  <c r="KK242" i="15"/>
  <c r="JX233" i="15"/>
  <c r="KK223" i="15"/>
  <c r="KK226" i="15"/>
  <c r="JX232" i="15"/>
  <c r="KK238" i="15"/>
  <c r="JX234" i="15"/>
  <c r="KK222" i="15"/>
  <c r="JX235" i="15"/>
  <c r="KK243" i="15"/>
  <c r="JX229" i="15"/>
  <c r="KK237" i="15"/>
  <c r="JX228" i="15"/>
  <c r="KK221" i="15"/>
  <c r="KK236" i="15"/>
  <c r="KK231" i="15"/>
  <c r="KK287" i="15"/>
  <c r="JX278" i="15"/>
  <c r="KK271" i="15"/>
  <c r="JX279" i="15"/>
  <c r="KK286" i="15"/>
  <c r="JX280" i="15"/>
  <c r="KK270" i="15"/>
  <c r="JX281" i="15"/>
  <c r="KK285" i="15"/>
  <c r="JX283" i="15"/>
  <c r="KK284" i="15"/>
  <c r="KK268" i="15"/>
  <c r="KK282" i="15"/>
  <c r="KK281" i="15"/>
  <c r="KK280" i="15"/>
  <c r="KK275" i="15"/>
  <c r="KK279" i="15"/>
  <c r="KK290" i="15"/>
  <c r="KK291" i="15"/>
  <c r="KK274" i="15"/>
  <c r="KK278" i="15"/>
  <c r="KK289" i="15"/>
  <c r="KK277" i="15"/>
  <c r="KK273" i="15"/>
  <c r="KK276" i="15"/>
  <c r="KK288" i="15"/>
  <c r="JX276" i="15"/>
  <c r="KK272" i="15"/>
  <c r="JX277" i="15"/>
  <c r="KK269" i="15"/>
  <c r="JX282" i="15"/>
  <c r="KK283" i="15"/>
  <c r="KK263" i="15"/>
  <c r="KK247" i="15"/>
  <c r="KK262" i="15"/>
  <c r="KK246" i="15"/>
  <c r="KK261" i="15"/>
  <c r="KK257" i="15"/>
  <c r="KK260" i="15"/>
  <c r="JX256" i="15"/>
  <c r="KK256" i="15"/>
  <c r="KK244" i="15"/>
  <c r="JX258" i="15"/>
  <c r="KK255" i="15"/>
  <c r="KK258" i="15"/>
  <c r="JX253" i="15"/>
  <c r="KK254" i="15"/>
  <c r="JX257" i="15"/>
  <c r="KK253" i="15"/>
  <c r="JX259" i="15"/>
  <c r="KK252" i="15"/>
  <c r="JX254" i="15"/>
  <c r="KK251" i="15"/>
  <c r="JX255" i="15"/>
  <c r="KK266" i="15"/>
  <c r="KK250" i="15"/>
  <c r="KK249" i="15"/>
  <c r="KK265" i="15"/>
  <c r="KK248" i="15"/>
  <c r="KK264" i="15"/>
  <c r="KK245" i="15"/>
  <c r="KK229" i="15"/>
  <c r="KK259" i="15"/>
  <c r="KK267" i="15"/>
  <c r="KI112" i="15"/>
  <c r="KI100" i="15"/>
  <c r="KI108" i="15"/>
  <c r="KI109" i="15"/>
  <c r="KI113" i="15"/>
  <c r="JV115" i="15"/>
  <c r="KI115" i="15"/>
  <c r="KI118" i="15"/>
  <c r="KI111" i="15"/>
  <c r="JV109" i="15"/>
  <c r="KI116" i="15"/>
  <c r="JV112" i="15"/>
  <c r="KI101" i="15"/>
  <c r="JV110" i="15"/>
  <c r="KI117" i="15"/>
  <c r="JV113" i="15"/>
  <c r="KI102" i="15"/>
  <c r="KI103" i="15"/>
  <c r="KI119" i="15"/>
  <c r="KI104" i="15"/>
  <c r="KI105" i="15"/>
  <c r="KI123" i="15"/>
  <c r="KI120" i="15"/>
  <c r="JV114" i="15"/>
  <c r="KI110" i="15"/>
  <c r="KI121" i="15"/>
  <c r="JV111" i="15"/>
  <c r="KI114" i="15"/>
  <c r="KI106" i="15"/>
  <c r="JV108" i="15"/>
  <c r="KI107" i="15"/>
  <c r="KI122" i="15"/>
  <c r="KJ191" i="15"/>
  <c r="KJ190" i="15"/>
  <c r="KJ174" i="15"/>
  <c r="KJ189" i="15"/>
  <c r="KJ173" i="15"/>
  <c r="KJ188" i="15"/>
  <c r="KJ172" i="15"/>
  <c r="KJ195" i="15"/>
  <c r="KJ187" i="15"/>
  <c r="KJ186" i="15"/>
  <c r="KJ185" i="15"/>
  <c r="KJ184" i="15"/>
  <c r="KJ183" i="15"/>
  <c r="KJ182" i="15"/>
  <c r="KJ181" i="15"/>
  <c r="KJ192" i="15"/>
  <c r="KJ176" i="15"/>
  <c r="KJ180" i="15"/>
  <c r="KJ179" i="15"/>
  <c r="KJ175" i="15"/>
  <c r="KJ194" i="15"/>
  <c r="KJ178" i="15"/>
  <c r="KJ193" i="15"/>
  <c r="KJ177" i="15"/>
  <c r="KJ158" i="15"/>
  <c r="KJ157" i="15"/>
  <c r="KJ156" i="15"/>
  <c r="KJ155" i="15"/>
  <c r="KJ170" i="15"/>
  <c r="KJ154" i="15"/>
  <c r="KJ169" i="15"/>
  <c r="KJ171" i="15"/>
  <c r="KJ153" i="15"/>
  <c r="KJ168" i="15"/>
  <c r="KJ152" i="15"/>
  <c r="KJ167" i="15"/>
  <c r="KJ151" i="15"/>
  <c r="KJ166" i="15"/>
  <c r="KJ150" i="15"/>
  <c r="KJ165" i="15"/>
  <c r="KJ149" i="15"/>
  <c r="KJ164" i="15"/>
  <c r="KJ148" i="15"/>
  <c r="KJ162" i="15"/>
  <c r="KJ163" i="15"/>
  <c r="KJ161" i="15"/>
  <c r="KJ160" i="15"/>
  <c r="KJ159" i="15"/>
  <c r="KH27" i="15"/>
  <c r="KH5" i="15"/>
  <c r="KH8" i="15"/>
  <c r="KH23" i="15"/>
  <c r="KH22" i="15"/>
  <c r="KH15" i="15"/>
  <c r="KH14" i="15"/>
  <c r="KH13" i="15"/>
  <c r="KH25" i="15"/>
  <c r="KH21" i="15"/>
  <c r="KH12" i="15"/>
  <c r="KH11" i="15"/>
  <c r="KH26" i="15"/>
  <c r="KH10" i="15"/>
  <c r="KH9" i="15"/>
  <c r="KH24" i="15"/>
  <c r="KH7" i="15"/>
  <c r="KH6" i="15"/>
  <c r="KH20" i="15"/>
  <c r="KH4" i="15"/>
  <c r="JW179" i="15"/>
  <c r="JW180" i="15"/>
  <c r="JW182" i="15"/>
  <c r="JW183" i="15"/>
  <c r="JW184" i="15"/>
  <c r="JW185" i="15"/>
  <c r="JW186" i="15"/>
  <c r="JW181" i="15"/>
  <c r="JW162" i="15"/>
  <c r="JW163" i="15"/>
  <c r="JW157" i="15"/>
  <c r="JW159" i="15"/>
  <c r="JW161" i="15"/>
  <c r="JW156" i="15"/>
  <c r="JW158" i="15"/>
  <c r="JW160" i="15"/>
  <c r="JU16" i="15"/>
  <c r="JU14" i="15"/>
  <c r="JU13" i="15"/>
  <c r="JU12" i="15"/>
  <c r="JU15" i="15"/>
  <c r="IC32" i="15"/>
  <c r="JE19" i="15"/>
  <c r="HX2" i="15"/>
  <c r="HK2" i="15"/>
  <c r="GX2" i="15"/>
  <c r="FZ15" i="15"/>
  <c r="EZ15" i="15"/>
  <c r="GK2" i="15"/>
  <c r="FX2" i="15"/>
  <c r="DM15" i="15"/>
  <c r="EX2" i="15"/>
  <c r="DX2" i="15"/>
  <c r="IZ23" i="15" s="1"/>
  <c r="CZ15" i="15"/>
  <c r="DK2" i="15"/>
  <c r="CK2" i="15"/>
  <c r="AX2" i="15"/>
  <c r="IN7" i="15"/>
  <c r="IO7" i="15" s="1"/>
  <c r="JE18" i="15" l="1"/>
  <c r="JE17" i="15"/>
  <c r="JE16" i="15"/>
  <c r="JE15" i="15"/>
  <c r="JL2" i="15"/>
  <c r="JL23" i="15"/>
  <c r="IT23" i="15"/>
  <c r="IT2" i="15"/>
  <c r="JN2" i="15"/>
  <c r="JN23" i="15"/>
  <c r="JP2" i="15"/>
  <c r="JP23" i="15"/>
  <c r="JJ2" i="15"/>
  <c r="JJ23" i="15"/>
  <c r="IR23" i="15"/>
  <c r="IR2" i="15"/>
  <c r="JB2" i="15"/>
  <c r="JB23" i="15"/>
  <c r="IX23" i="15"/>
  <c r="IX2" i="15"/>
  <c r="IP2" i="15"/>
  <c r="IP23" i="15"/>
  <c r="JD2" i="15"/>
  <c r="JD23" i="15"/>
  <c r="IZ2" i="15"/>
  <c r="IV23" i="15"/>
  <c r="IV2" i="15"/>
  <c r="JF2" i="15"/>
  <c r="JF23" i="15"/>
  <c r="JH2" i="15"/>
  <c r="JH23" i="15"/>
  <c r="IN2" i="15"/>
  <c r="IN23" i="15"/>
  <c r="C21" i="16"/>
  <c r="D21" i="16" s="1"/>
  <c r="G9" i="21" l="1"/>
  <c r="G8" i="21"/>
  <c r="G7" i="21"/>
  <c r="G6" i="21"/>
  <c r="G5" i="21"/>
  <c r="G4" i="21"/>
  <c r="G3" i="21"/>
  <c r="G2" i="21"/>
  <c r="E8" i="21"/>
  <c r="E9" i="21"/>
  <c r="E7" i="21"/>
  <c r="E6" i="21"/>
  <c r="E5" i="21"/>
  <c r="E4" i="21"/>
  <c r="E3" i="21"/>
  <c r="E2" i="21"/>
  <c r="D9" i="21"/>
  <c r="D8" i="21"/>
  <c r="D7" i="21"/>
  <c r="D6" i="21"/>
  <c r="D5" i="21"/>
  <c r="D4" i="21"/>
  <c r="D3" i="21"/>
  <c r="D2" i="21"/>
  <c r="C25" i="16" l="1"/>
  <c r="D25" i="16" s="1"/>
  <c r="C24" i="16"/>
  <c r="D24" i="16" s="1"/>
  <c r="C23" i="16"/>
  <c r="D23" i="16" s="1"/>
  <c r="C22" i="16"/>
  <c r="D22" i="16" s="1"/>
  <c r="C20" i="16"/>
  <c r="D20" i="16" s="1"/>
  <c r="C19" i="16"/>
  <c r="D19" i="16" s="1"/>
  <c r="C18" i="16"/>
  <c r="C17" i="16"/>
  <c r="C16" i="16"/>
  <c r="D16" i="16" s="1"/>
  <c r="C15" i="16"/>
  <c r="D15" i="16" s="1"/>
  <c r="C14" i="16"/>
  <c r="D14" i="16" s="1"/>
  <c r="C13" i="16"/>
  <c r="D13" i="16" s="1"/>
  <c r="C12" i="16"/>
  <c r="D12" i="16" s="1"/>
  <c r="C11" i="16"/>
  <c r="D11" i="16" s="1"/>
  <c r="C10" i="16"/>
  <c r="D10" i="16" s="1"/>
  <c r="C9" i="16"/>
  <c r="D9" i="16" s="1"/>
  <c r="C8" i="16"/>
  <c r="D8" i="16" s="1"/>
  <c r="C7" i="16"/>
  <c r="D7" i="16" s="1"/>
  <c r="C6" i="16"/>
  <c r="D6" i="16" s="1"/>
  <c r="C5" i="16"/>
  <c r="C4" i="16"/>
  <c r="D4" i="16" s="1"/>
  <c r="C3" i="16"/>
  <c r="D3" i="16" s="1"/>
  <c r="C2" i="16"/>
  <c r="D2" i="16" s="1"/>
  <c r="AP25" i="16"/>
  <c r="AP24" i="16"/>
  <c r="AP23" i="16"/>
  <c r="AP22" i="16"/>
  <c r="AP21" i="16"/>
  <c r="AP20" i="16"/>
  <c r="AP19" i="16"/>
  <c r="AP18" i="16"/>
  <c r="AP17" i="16"/>
  <c r="AP16" i="16"/>
  <c r="AP15" i="16"/>
  <c r="AP14" i="16"/>
  <c r="AP13" i="16"/>
  <c r="AP12" i="16"/>
  <c r="AP11" i="16"/>
  <c r="AP10" i="16"/>
  <c r="AP9" i="16"/>
  <c r="AP8" i="16"/>
  <c r="AP7" i="16"/>
  <c r="AP6" i="16"/>
  <c r="AP5" i="16"/>
  <c r="AP3" i="16"/>
  <c r="AP4" i="16"/>
  <c r="AP2" i="16"/>
  <c r="D18" i="16" l="1"/>
  <c r="D5" i="16"/>
  <c r="D17" i="16" s="1"/>
  <c r="A29" i="23"/>
  <c r="A28" i="23"/>
  <c r="A27" i="23"/>
  <c r="A26" i="23"/>
  <c r="A25" i="23"/>
  <c r="A24" i="23"/>
  <c r="A23" i="23"/>
  <c r="A22" i="23"/>
  <c r="A21" i="23"/>
  <c r="A20" i="23"/>
  <c r="A19" i="23"/>
  <c r="A18" i="23"/>
  <c r="A17" i="23"/>
  <c r="A16" i="23"/>
  <c r="A15" i="23"/>
  <c r="A14" i="23"/>
  <c r="A13" i="23"/>
  <c r="A12" i="23"/>
  <c r="A11" i="23"/>
  <c r="A10" i="23"/>
  <c r="A8" i="23"/>
  <c r="A6" i="23"/>
  <c r="AE463" i="9"/>
  <c r="S463" i="9"/>
  <c r="G463" i="9"/>
  <c r="AE460" i="9"/>
  <c r="S460" i="9"/>
  <c r="G460" i="9"/>
  <c r="AE457" i="9"/>
  <c r="S457" i="9"/>
  <c r="G457" i="9"/>
  <c r="AE452" i="9"/>
  <c r="S452" i="9"/>
  <c r="G452" i="9"/>
  <c r="AJ451" i="9"/>
  <c r="X451" i="9"/>
  <c r="L451" i="9"/>
  <c r="AE449" i="9"/>
  <c r="S449" i="9"/>
  <c r="G449" i="9"/>
  <c r="AE447" i="9"/>
  <c r="S447" i="9"/>
  <c r="G447" i="9"/>
  <c r="AE445" i="9"/>
  <c r="S445" i="9"/>
  <c r="G445" i="9"/>
  <c r="AE441" i="9"/>
  <c r="S441" i="9"/>
  <c r="G441" i="9"/>
  <c r="AE437" i="9"/>
  <c r="S437" i="9"/>
  <c r="G437" i="9"/>
  <c r="AJ436" i="9"/>
  <c r="X436" i="9"/>
  <c r="L436" i="9"/>
  <c r="AE434" i="9"/>
  <c r="S434" i="9"/>
  <c r="G434" i="9"/>
  <c r="AE432" i="9"/>
  <c r="S432" i="9"/>
  <c r="G432" i="9"/>
  <c r="AE429" i="9"/>
  <c r="S429" i="9"/>
  <c r="G429" i="9"/>
  <c r="AE427" i="9"/>
  <c r="S427" i="9"/>
  <c r="G427" i="9"/>
  <c r="AE424" i="9"/>
  <c r="S424" i="9"/>
  <c r="G424" i="9"/>
  <c r="AJ423" i="9"/>
  <c r="X423" i="9"/>
  <c r="L423" i="9"/>
  <c r="AE418" i="9"/>
  <c r="S418" i="9"/>
  <c r="G418" i="9"/>
  <c r="AE415" i="9"/>
  <c r="S415" i="9"/>
  <c r="G415" i="9"/>
  <c r="AE412" i="9"/>
  <c r="S412" i="9"/>
  <c r="G412" i="9"/>
  <c r="AE408" i="9"/>
  <c r="S408" i="9"/>
  <c r="G408" i="9"/>
  <c r="AE405" i="9"/>
  <c r="S405" i="9"/>
  <c r="G405" i="9"/>
  <c r="AE402" i="9"/>
  <c r="S402" i="9"/>
  <c r="G402" i="9"/>
  <c r="AJ401" i="9"/>
  <c r="X401" i="9"/>
  <c r="L401" i="9"/>
  <c r="AE397" i="9"/>
  <c r="S397" i="9"/>
  <c r="G397" i="9"/>
  <c r="AE390" i="9"/>
  <c r="S390" i="9"/>
  <c r="G390" i="9"/>
  <c r="AE387" i="9"/>
  <c r="S387" i="9"/>
  <c r="G387" i="9"/>
  <c r="AE380" i="9"/>
  <c r="S380" i="9"/>
  <c r="G380" i="9"/>
  <c r="AE377" i="9"/>
  <c r="S377" i="9"/>
  <c r="G377" i="9"/>
  <c r="AJ376" i="9"/>
  <c r="X376" i="9"/>
  <c r="L376" i="9"/>
  <c r="AE374" i="9"/>
  <c r="S374" i="9"/>
  <c r="G374" i="9"/>
  <c r="AE372" i="9"/>
  <c r="S372" i="9"/>
  <c r="G372" i="9"/>
  <c r="AE369" i="9"/>
  <c r="S369" i="9"/>
  <c r="G369" i="9"/>
  <c r="AJ368" i="9"/>
  <c r="X368" i="9"/>
  <c r="L368" i="9"/>
  <c r="AE366" i="9"/>
  <c r="S366" i="9"/>
  <c r="G366" i="9"/>
  <c r="AE359" i="9"/>
  <c r="AE351" i="9"/>
  <c r="S351" i="9"/>
  <c r="G351" i="9"/>
  <c r="AE345" i="9"/>
  <c r="S345" i="9"/>
  <c r="G345" i="9"/>
  <c r="AJ344" i="9"/>
  <c r="X344" i="9"/>
  <c r="L344" i="9"/>
  <c r="AE340" i="9"/>
  <c r="S340" i="9"/>
  <c r="G340" i="9"/>
  <c r="AE331" i="9"/>
  <c r="S331" i="9"/>
  <c r="G331" i="9"/>
  <c r="AE328" i="9"/>
  <c r="S328" i="9"/>
  <c r="G328" i="9"/>
  <c r="AJ327" i="9"/>
  <c r="X327" i="9"/>
  <c r="L327" i="9"/>
  <c r="AE323" i="9"/>
  <c r="S323" i="9"/>
  <c r="G323" i="9"/>
  <c r="AE320" i="9"/>
  <c r="S320" i="9"/>
  <c r="G320" i="9"/>
  <c r="AE317" i="9"/>
  <c r="S317" i="9"/>
  <c r="G317" i="9"/>
  <c r="AJ316" i="9"/>
  <c r="X316" i="9"/>
  <c r="L316" i="9"/>
  <c r="AE312" i="9"/>
  <c r="S312" i="9"/>
  <c r="G312" i="9"/>
  <c r="AE307" i="9"/>
  <c r="S307" i="9"/>
  <c r="G307" i="9"/>
  <c r="AJ306" i="9"/>
  <c r="X306" i="9"/>
  <c r="L306" i="9"/>
  <c r="AE296" i="9"/>
  <c r="S296" i="9"/>
  <c r="G296" i="9"/>
  <c r="AE291" i="9"/>
  <c r="S291" i="9"/>
  <c r="G291" i="9"/>
  <c r="AE287" i="9"/>
  <c r="S287" i="9"/>
  <c r="G287" i="9"/>
  <c r="AJ286" i="9"/>
  <c r="X286" i="9"/>
  <c r="L286" i="9"/>
  <c r="AE274" i="9"/>
  <c r="S274" i="9"/>
  <c r="G274" i="9"/>
  <c r="AE272" i="9"/>
  <c r="S272" i="9"/>
  <c r="G272" i="9"/>
  <c r="AE266" i="9"/>
  <c r="S266" i="9"/>
  <c r="G266" i="9"/>
  <c r="AJ265" i="9"/>
  <c r="X265" i="9"/>
  <c r="L265" i="9"/>
  <c r="AE263" i="9"/>
  <c r="S263" i="9"/>
  <c r="G263" i="9"/>
  <c r="AE261" i="9"/>
  <c r="S261" i="9"/>
  <c r="G261" i="9"/>
  <c r="AE256" i="9"/>
  <c r="S256" i="9"/>
  <c r="G256" i="9"/>
  <c r="AE253" i="9"/>
  <c r="S253" i="9"/>
  <c r="G253" i="9"/>
  <c r="AJ252" i="9"/>
  <c r="X252" i="9"/>
  <c r="L252" i="9"/>
  <c r="AE250" i="9"/>
  <c r="S250" i="9"/>
  <c r="G250" i="9"/>
  <c r="G248" i="9"/>
  <c r="AE246" i="9"/>
  <c r="S246" i="9"/>
  <c r="G246" i="9"/>
  <c r="AJ245" i="9"/>
  <c r="X245" i="9"/>
  <c r="L245" i="9"/>
  <c r="AE242" i="9"/>
  <c r="S242" i="9"/>
  <c r="G242" i="9"/>
  <c r="AE239" i="9"/>
  <c r="S239" i="9"/>
  <c r="G239" i="9"/>
  <c r="AE235" i="9"/>
  <c r="S235" i="9"/>
  <c r="G235" i="9"/>
  <c r="AJ234" i="9"/>
  <c r="X234" i="9"/>
  <c r="L234" i="9"/>
  <c r="AE232" i="9"/>
  <c r="S232" i="9"/>
  <c r="G232" i="9"/>
  <c r="AE230" i="9"/>
  <c r="S230" i="9"/>
  <c r="G230" i="9"/>
  <c r="AE227" i="9"/>
  <c r="S227" i="9"/>
  <c r="G227" i="9"/>
  <c r="AE224" i="9"/>
  <c r="S224" i="9"/>
  <c r="G224" i="9"/>
  <c r="AJ223" i="9"/>
  <c r="X223" i="9"/>
  <c r="L223" i="9"/>
  <c r="AE221" i="9"/>
  <c r="S221" i="9"/>
  <c r="G221" i="9"/>
  <c r="AE219" i="9"/>
  <c r="S219" i="9"/>
  <c r="G219" i="9"/>
  <c r="AE217" i="9"/>
  <c r="S217" i="9"/>
  <c r="G217" i="9"/>
  <c r="AJ216" i="9"/>
  <c r="X216" i="9"/>
  <c r="L216" i="9"/>
  <c r="AE214" i="9"/>
  <c r="S214" i="9"/>
  <c r="G214" i="9"/>
  <c r="AE211" i="9"/>
  <c r="S211" i="9"/>
  <c r="G211" i="9"/>
  <c r="AE208" i="9"/>
  <c r="S208" i="9"/>
  <c r="G208" i="9"/>
  <c r="AE202" i="9"/>
  <c r="S202" i="9"/>
  <c r="G202" i="9"/>
  <c r="AE198" i="9"/>
  <c r="S198" i="9"/>
  <c r="G198" i="9"/>
  <c r="AJ197" i="9"/>
  <c r="X197" i="9"/>
  <c r="L197" i="9"/>
  <c r="AE194" i="9"/>
  <c r="S194" i="9"/>
  <c r="G194" i="9"/>
  <c r="AE192" i="9"/>
  <c r="S192" i="9"/>
  <c r="G192" i="9"/>
  <c r="AJ191" i="9"/>
  <c r="X191" i="9"/>
  <c r="L191" i="9"/>
  <c r="AE188" i="9"/>
  <c r="S188" i="9"/>
  <c r="G188" i="9"/>
  <c r="AE185" i="9"/>
  <c r="S185" i="9"/>
  <c r="G185" i="9"/>
  <c r="AJ184" i="9"/>
  <c r="X184" i="9"/>
  <c r="L184" i="9"/>
  <c r="AE181" i="9"/>
  <c r="S181" i="9"/>
  <c r="G181" i="9"/>
  <c r="AE178" i="9"/>
  <c r="S178" i="9"/>
  <c r="G178" i="9"/>
  <c r="AE176" i="9"/>
  <c r="S176" i="9"/>
  <c r="G176" i="9"/>
  <c r="AE174" i="9"/>
  <c r="S174" i="9"/>
  <c r="G174" i="9"/>
  <c r="AE172" i="9"/>
  <c r="S172" i="9"/>
  <c r="G172" i="9"/>
  <c r="AE165" i="9"/>
  <c r="S165" i="9"/>
  <c r="G165" i="9"/>
  <c r="AE163" i="9"/>
  <c r="S163" i="9"/>
  <c r="G163" i="9"/>
  <c r="AE161" i="9"/>
  <c r="S161" i="9"/>
  <c r="G161" i="9"/>
  <c r="AJ160" i="9"/>
  <c r="X160" i="9"/>
  <c r="L160" i="9"/>
  <c r="AE158" i="9"/>
  <c r="S158" i="9"/>
  <c r="G158" i="9"/>
  <c r="AE155" i="9"/>
  <c r="S155" i="9"/>
  <c r="G155" i="9"/>
  <c r="AE153" i="9"/>
  <c r="S153" i="9"/>
  <c r="G153" i="9"/>
  <c r="AE151" i="9"/>
  <c r="S151" i="9"/>
  <c r="G151" i="9"/>
  <c r="AJ150" i="9"/>
  <c r="X150" i="9"/>
  <c r="L150" i="9"/>
  <c r="AE148" i="9"/>
  <c r="S148" i="9"/>
  <c r="G148" i="9"/>
  <c r="AE146" i="9"/>
  <c r="S146" i="9"/>
  <c r="G146" i="9"/>
  <c r="AE140" i="9"/>
  <c r="S140" i="9"/>
  <c r="G140" i="9"/>
  <c r="AJ139" i="9"/>
  <c r="X139" i="9"/>
  <c r="L139" i="9"/>
  <c r="AE137" i="9"/>
  <c r="S137" i="9"/>
  <c r="G137" i="9"/>
  <c r="AE135" i="9"/>
  <c r="S135" i="9"/>
  <c r="G135" i="9"/>
  <c r="AE133" i="9"/>
  <c r="S133" i="9"/>
  <c r="G133" i="9"/>
  <c r="AJ132" i="9"/>
  <c r="X132" i="9"/>
  <c r="L132" i="9"/>
  <c r="AE129" i="9"/>
  <c r="S129" i="9"/>
  <c r="G129" i="9"/>
  <c r="AE126" i="9"/>
  <c r="S126" i="9"/>
  <c r="G126" i="9"/>
  <c r="AE123" i="9"/>
  <c r="S123" i="9"/>
  <c r="G123" i="9"/>
  <c r="AJ122" i="9"/>
  <c r="X122" i="9"/>
  <c r="L122" i="9"/>
  <c r="AE119" i="9"/>
  <c r="S119" i="9"/>
  <c r="G119" i="9"/>
  <c r="AE117" i="9"/>
  <c r="S117" i="9"/>
  <c r="G117" i="9"/>
  <c r="AE114" i="9"/>
  <c r="S114" i="9"/>
  <c r="G114" i="9"/>
  <c r="AJ113" i="9"/>
  <c r="X113" i="9"/>
  <c r="L113" i="9"/>
  <c r="AE111" i="9"/>
  <c r="S111" i="9"/>
  <c r="G111" i="9"/>
  <c r="AE107" i="9"/>
  <c r="S107" i="9"/>
  <c r="G107" i="9"/>
  <c r="AE102" i="9"/>
  <c r="S102" i="9"/>
  <c r="G102" i="9"/>
  <c r="AE98" i="9"/>
  <c r="S98" i="9"/>
  <c r="G98" i="9"/>
  <c r="AJ97" i="9"/>
  <c r="X97" i="9"/>
  <c r="L97" i="9"/>
  <c r="AE89" i="9"/>
  <c r="S89" i="9"/>
  <c r="G89" i="9"/>
  <c r="AE84" i="9"/>
  <c r="S84" i="9"/>
  <c r="G84" i="9"/>
  <c r="AE79" i="9"/>
  <c r="S79" i="9"/>
  <c r="G79" i="9"/>
  <c r="AE73" i="9"/>
  <c r="S73" i="9"/>
  <c r="G73" i="9"/>
  <c r="AE69" i="9"/>
  <c r="S69" i="9"/>
  <c r="G69" i="9"/>
  <c r="AJ68" i="9"/>
  <c r="X68" i="9"/>
  <c r="L68" i="9"/>
  <c r="AE65" i="9"/>
  <c r="S65" i="9"/>
  <c r="G65" i="9"/>
  <c r="AE59" i="9"/>
  <c r="S59" i="9"/>
  <c r="G59" i="9"/>
  <c r="AJ58" i="9"/>
  <c r="X58" i="9"/>
  <c r="L58" i="9"/>
  <c r="AE54" i="9"/>
  <c r="S54" i="9"/>
  <c r="G54" i="9"/>
  <c r="AE52" i="9"/>
  <c r="S52" i="9"/>
  <c r="G52" i="9"/>
  <c r="AE48" i="9"/>
  <c r="S48" i="9"/>
  <c r="G48" i="9"/>
  <c r="AE45" i="9"/>
  <c r="S45" i="9"/>
  <c r="G45" i="9"/>
  <c r="AE43" i="9"/>
  <c r="S43" i="9"/>
  <c r="G43" i="9"/>
  <c r="AG42" i="9"/>
  <c r="AJ42" i="9" s="1"/>
  <c r="X42" i="9"/>
  <c r="L42" i="9"/>
  <c r="AE40" i="9"/>
  <c r="S40" i="9"/>
  <c r="G40" i="9"/>
  <c r="AE35" i="9"/>
  <c r="S35" i="9"/>
  <c r="G35" i="9"/>
  <c r="AE30" i="9"/>
  <c r="S30" i="9"/>
  <c r="G30" i="9"/>
  <c r="AJ29" i="9"/>
  <c r="X29" i="9"/>
  <c r="L29" i="9"/>
  <c r="AE23" i="9"/>
  <c r="S23" i="9"/>
  <c r="G23" i="9"/>
  <c r="AE17" i="9"/>
  <c r="S17" i="9"/>
  <c r="G17" i="9"/>
  <c r="AE14" i="9"/>
  <c r="S14" i="9"/>
  <c r="G14" i="9"/>
  <c r="AJ13" i="9"/>
  <c r="X13" i="9"/>
  <c r="L13" i="9"/>
  <c r="G25" i="16"/>
  <c r="F29" i="23" s="1"/>
  <c r="H29" i="23" s="1"/>
  <c r="G24" i="16"/>
  <c r="F28" i="23" s="1"/>
  <c r="H28" i="23" s="1"/>
  <c r="G23" i="16"/>
  <c r="F27" i="23" s="1"/>
  <c r="G22" i="16"/>
  <c r="F26" i="23" s="1"/>
  <c r="H26" i="23" s="1"/>
  <c r="G21" i="16"/>
  <c r="F25" i="23" s="1"/>
  <c r="H25" i="23" s="1"/>
  <c r="G20" i="16"/>
  <c r="F24" i="23" s="1"/>
  <c r="G19" i="16"/>
  <c r="F23" i="23" s="1"/>
  <c r="H23" i="23" s="1"/>
  <c r="G18" i="16"/>
  <c r="F22" i="23" s="1"/>
  <c r="H22" i="23" s="1"/>
  <c r="G17" i="16"/>
  <c r="F21" i="23" s="1"/>
  <c r="H21" i="23" s="1"/>
  <c r="JP11" i="15"/>
  <c r="JQ11" i="15" s="1"/>
  <c r="JN11" i="15"/>
  <c r="JO11" i="15" s="1"/>
  <c r="G14" i="16"/>
  <c r="F18" i="23" s="1"/>
  <c r="JJ11" i="15"/>
  <c r="JK11" i="15" s="1"/>
  <c r="JH11" i="15"/>
  <c r="JI11" i="15" s="1"/>
  <c r="JF11" i="15"/>
  <c r="JG11" i="15" s="1"/>
  <c r="JD11" i="15"/>
  <c r="JE11" i="15" s="1"/>
  <c r="JB11" i="15"/>
  <c r="JC11" i="15" s="1"/>
  <c r="IZ11" i="15"/>
  <c r="JA11" i="15" s="1"/>
  <c r="IX11" i="15"/>
  <c r="IY11" i="15" s="1"/>
  <c r="IV11" i="15"/>
  <c r="IW11" i="15" s="1"/>
  <c r="IT11" i="15"/>
  <c r="IU11" i="15" s="1"/>
  <c r="IR11" i="15"/>
  <c r="IS11" i="15" s="1"/>
  <c r="IP11" i="15"/>
  <c r="IQ11" i="15" s="1"/>
  <c r="B27" i="23"/>
  <c r="B24" i="23"/>
  <c r="B23" i="23"/>
  <c r="B22" i="23"/>
  <c r="JP7" i="15"/>
  <c r="JQ7" i="15" s="1"/>
  <c r="JN7" i="15"/>
  <c r="JO7" i="15" s="1"/>
  <c r="JL7" i="15"/>
  <c r="JM7" i="15" s="1"/>
  <c r="JJ7" i="15"/>
  <c r="JK7" i="15" s="1"/>
  <c r="JH7" i="15"/>
  <c r="JI7" i="15" s="1"/>
  <c r="JF7" i="15"/>
  <c r="JG7" i="15" s="1"/>
  <c r="JD7" i="15"/>
  <c r="JE7" i="15" s="1"/>
  <c r="JB7" i="15"/>
  <c r="JC7" i="15" s="1"/>
  <c r="IZ7" i="15"/>
  <c r="JA7" i="15" s="1"/>
  <c r="IX7" i="15"/>
  <c r="IY7" i="15" s="1"/>
  <c r="IV7" i="15"/>
  <c r="IW7" i="15" s="1"/>
  <c r="IT7" i="15"/>
  <c r="IU7" i="15" s="1"/>
  <c r="IR7" i="15"/>
  <c r="IS7" i="15" s="1"/>
  <c r="IP7" i="15"/>
  <c r="IQ7" i="15" s="1"/>
  <c r="B6" i="23"/>
  <c r="A33" i="16"/>
  <c r="A32" i="16"/>
  <c r="A31" i="16"/>
  <c r="A30" i="16"/>
  <c r="A29" i="16"/>
  <c r="A28" i="16"/>
  <c r="E25" i="16"/>
  <c r="E24" i="16"/>
  <c r="E23" i="16"/>
  <c r="E22" i="16"/>
  <c r="E21" i="16"/>
  <c r="E20" i="16"/>
  <c r="E19" i="16"/>
  <c r="E18" i="16"/>
  <c r="E17" i="16"/>
  <c r="E16" i="16"/>
  <c r="E15" i="16"/>
  <c r="E14" i="16"/>
  <c r="E13" i="16"/>
  <c r="E12" i="16"/>
  <c r="E11" i="16"/>
  <c r="E10" i="16"/>
  <c r="E9" i="16"/>
  <c r="E8" i="16"/>
  <c r="E7" i="16"/>
  <c r="E6" i="16"/>
  <c r="E4" i="16"/>
  <c r="E2" i="16"/>
  <c r="B4" i="21"/>
  <c r="B8" i="21"/>
  <c r="B9" i="21"/>
  <c r="B7" i="21"/>
  <c r="B6" i="21"/>
  <c r="B5" i="21"/>
  <c r="B3" i="21"/>
  <c r="B2" i="21"/>
  <c r="B10" i="23" l="1"/>
  <c r="G5" i="16"/>
  <c r="F9" i="23" s="1"/>
  <c r="B13" i="23"/>
  <c r="G7" i="16"/>
  <c r="F11" i="23" s="1"/>
  <c r="H11" i="23" s="1"/>
  <c r="B14" i="23"/>
  <c r="G8" i="16"/>
  <c r="F12" i="23" s="1"/>
  <c r="H12" i="23" s="1"/>
  <c r="G10" i="16"/>
  <c r="F14" i="23" s="1"/>
  <c r="H14" i="23" s="1"/>
  <c r="G9" i="16"/>
  <c r="F13" i="23" s="1"/>
  <c r="H13" i="23" s="1"/>
  <c r="G16" i="16"/>
  <c r="F20" i="23" s="1"/>
  <c r="H20" i="23" s="1"/>
  <c r="G15" i="16"/>
  <c r="F19" i="23" s="1"/>
  <c r="H19" i="23" s="1"/>
  <c r="B18" i="23"/>
  <c r="G13" i="16"/>
  <c r="F17" i="23" s="1"/>
  <c r="H17" i="23" s="1"/>
  <c r="G12" i="16"/>
  <c r="F16" i="23" s="1"/>
  <c r="H16" i="23" s="1"/>
  <c r="G11" i="16"/>
  <c r="F15" i="23" s="1"/>
  <c r="H15" i="23" s="1"/>
  <c r="B7" i="23"/>
  <c r="Z113" i="9"/>
  <c r="AE184" i="9"/>
  <c r="AI184" i="9" s="1"/>
  <c r="AE306" i="9"/>
  <c r="AI306" i="9" s="1"/>
  <c r="G58" i="9"/>
  <c r="K58" i="9" s="1"/>
  <c r="G184" i="9"/>
  <c r="K184" i="9" s="1"/>
  <c r="AE265" i="9"/>
  <c r="AI265" i="9" s="1"/>
  <c r="AE58" i="9"/>
  <c r="AI58" i="9" s="1"/>
  <c r="AE42" i="9"/>
  <c r="AI42" i="9" s="1"/>
  <c r="Z184" i="9"/>
  <c r="S216" i="9"/>
  <c r="W216" i="9" s="1"/>
  <c r="S234" i="9"/>
  <c r="W234" i="9" s="1"/>
  <c r="AE401" i="9"/>
  <c r="AI401" i="9" s="1"/>
  <c r="G423" i="9"/>
  <c r="K423" i="9" s="1"/>
  <c r="AE68" i="9"/>
  <c r="AI68" i="9" s="1"/>
  <c r="G150" i="9"/>
  <c r="K150" i="9" s="1"/>
  <c r="S160" i="9"/>
  <c r="W160" i="9" s="1"/>
  <c r="S184" i="9"/>
  <c r="W184" i="9" s="1"/>
  <c r="AE234" i="9"/>
  <c r="AI234" i="9" s="1"/>
  <c r="G327" i="9"/>
  <c r="K327" i="9" s="1"/>
  <c r="AE13" i="9"/>
  <c r="AI13" i="9" s="1"/>
  <c r="G265" i="9"/>
  <c r="K265" i="9" s="1"/>
  <c r="G245" i="9"/>
  <c r="K245" i="9" s="1"/>
  <c r="Z368" i="9"/>
  <c r="G13" i="9"/>
  <c r="K13" i="9" s="1"/>
  <c r="S306" i="9"/>
  <c r="W306" i="9" s="1"/>
  <c r="G344" i="9"/>
  <c r="K344" i="9" s="1"/>
  <c r="G29" i="9"/>
  <c r="K29" i="9" s="1"/>
  <c r="G306" i="9"/>
  <c r="K306" i="9" s="1"/>
  <c r="G376" i="9"/>
  <c r="K376" i="9" s="1"/>
  <c r="G451" i="9"/>
  <c r="K451" i="9" s="1"/>
  <c r="G122" i="9"/>
  <c r="K122" i="9" s="1"/>
  <c r="AL184" i="9"/>
  <c r="S316" i="9"/>
  <c r="W316" i="9" s="1"/>
  <c r="AE423" i="9"/>
  <c r="AI423" i="9" s="1"/>
  <c r="AE132" i="9"/>
  <c r="AI132" i="9" s="1"/>
  <c r="S344" i="9"/>
  <c r="W344" i="9" s="1"/>
  <c r="G97" i="9"/>
  <c r="K97" i="9" s="1"/>
  <c r="AE122" i="9"/>
  <c r="AI122" i="9" s="1"/>
  <c r="S327" i="9"/>
  <c r="W327" i="9" s="1"/>
  <c r="AE344" i="9"/>
  <c r="AI344" i="9" s="1"/>
  <c r="AE197" i="9"/>
  <c r="AI197" i="9" s="1"/>
  <c r="S197" i="9"/>
  <c r="W197" i="9" s="1"/>
  <c r="N234" i="9"/>
  <c r="G286" i="9"/>
  <c r="K286" i="9" s="1"/>
  <c r="S97" i="9"/>
  <c r="W97" i="9" s="1"/>
  <c r="S139" i="9"/>
  <c r="W139" i="9" s="1"/>
  <c r="G216" i="9"/>
  <c r="K216" i="9" s="1"/>
  <c r="S265" i="9"/>
  <c r="W265" i="9" s="1"/>
  <c r="AE316" i="9"/>
  <c r="AI316" i="9" s="1"/>
  <c r="S451" i="9"/>
  <c r="W451" i="9" s="1"/>
  <c r="S13" i="9"/>
  <c r="W13" i="9" s="1"/>
  <c r="N13" i="9"/>
  <c r="S58" i="9"/>
  <c r="W58" i="9" s="1"/>
  <c r="G113" i="9"/>
  <c r="K113" i="9" s="1"/>
  <c r="AE113" i="9"/>
  <c r="AI113" i="9" s="1"/>
  <c r="AE139" i="9"/>
  <c r="AI139" i="9" s="1"/>
  <c r="Z234" i="9"/>
  <c r="S286" i="9"/>
  <c r="W286" i="9" s="1"/>
  <c r="N368" i="9"/>
  <c r="AE376" i="9"/>
  <c r="AI376" i="9" s="1"/>
  <c r="G401" i="9"/>
  <c r="K401" i="9" s="1"/>
  <c r="AE451" i="9"/>
  <c r="AI451" i="9" s="1"/>
  <c r="S113" i="9"/>
  <c r="W113" i="9" s="1"/>
  <c r="G139" i="9"/>
  <c r="K139" i="9" s="1"/>
  <c r="AE216" i="9"/>
  <c r="AI216" i="9" s="1"/>
  <c r="AE286" i="9"/>
  <c r="AI286" i="9" s="1"/>
  <c r="AE327" i="9"/>
  <c r="AI327" i="9" s="1"/>
  <c r="S376" i="9"/>
  <c r="W376" i="9" s="1"/>
  <c r="Z13" i="9"/>
  <c r="S132" i="9"/>
  <c r="W132" i="9" s="1"/>
  <c r="G160" i="9"/>
  <c r="K160" i="9" s="1"/>
  <c r="N184" i="9"/>
  <c r="S191" i="9"/>
  <c r="W191" i="9" s="1"/>
  <c r="G223" i="9"/>
  <c r="K223" i="9" s="1"/>
  <c r="AE245" i="9"/>
  <c r="AI245" i="9" s="1"/>
  <c r="G252" i="9"/>
  <c r="K252" i="9" s="1"/>
  <c r="AL368" i="9"/>
  <c r="S401" i="9"/>
  <c r="W401" i="9" s="1"/>
  <c r="S423" i="9"/>
  <c r="W423" i="9" s="1"/>
  <c r="S245" i="9"/>
  <c r="W245" i="9" s="1"/>
  <c r="S29" i="9"/>
  <c r="W29" i="9" s="1"/>
  <c r="S42" i="9"/>
  <c r="W42" i="9" s="1"/>
  <c r="G42" i="9"/>
  <c r="K42" i="9" s="1"/>
  <c r="G68" i="9"/>
  <c r="K68" i="9" s="1"/>
  <c r="N113" i="9"/>
  <c r="AL113" i="9"/>
  <c r="S122" i="9"/>
  <c r="W122" i="9" s="1"/>
  <c r="S150" i="9"/>
  <c r="W150" i="9" s="1"/>
  <c r="AE191" i="9"/>
  <c r="AI191" i="9" s="1"/>
  <c r="G197" i="9"/>
  <c r="K197" i="9" s="1"/>
  <c r="S223" i="9"/>
  <c r="W223" i="9" s="1"/>
  <c r="AL234" i="9"/>
  <c r="S252" i="9"/>
  <c r="W252" i="9" s="1"/>
  <c r="G368" i="9"/>
  <c r="K368" i="9" s="1"/>
  <c r="AE368" i="9"/>
  <c r="AI368" i="9" s="1"/>
  <c r="G436" i="9"/>
  <c r="K436" i="9" s="1"/>
  <c r="AE436" i="9"/>
  <c r="AI436" i="9" s="1"/>
  <c r="AE29" i="9"/>
  <c r="AI29" i="9" s="1"/>
  <c r="S68" i="9"/>
  <c r="W68" i="9" s="1"/>
  <c r="AE97" i="9"/>
  <c r="AI97" i="9" s="1"/>
  <c r="G132" i="9"/>
  <c r="K132" i="9" s="1"/>
  <c r="AE150" i="9"/>
  <c r="AI150" i="9" s="1"/>
  <c r="AE160" i="9"/>
  <c r="AI160" i="9" s="1"/>
  <c r="G191" i="9"/>
  <c r="K191" i="9" s="1"/>
  <c r="AE223" i="9"/>
  <c r="AI223" i="9" s="1"/>
  <c r="G234" i="9"/>
  <c r="K234" i="9" s="1"/>
  <c r="AE252" i="9"/>
  <c r="AI252" i="9" s="1"/>
  <c r="G316" i="9"/>
  <c r="K316" i="9" s="1"/>
  <c r="S368" i="9"/>
  <c r="W368" i="9" s="1"/>
  <c r="S436" i="9"/>
  <c r="W436" i="9" s="1"/>
  <c r="AL13" i="9"/>
  <c r="H24" i="23"/>
  <c r="H27" i="23"/>
  <c r="F25" i="16"/>
  <c r="C29" i="23" s="1"/>
  <c r="F24" i="16"/>
  <c r="C28" i="23" s="1"/>
  <c r="F22" i="16"/>
  <c r="C26" i="23" s="1"/>
  <c r="F21" i="16"/>
  <c r="C25" i="23" s="1"/>
  <c r="F17" i="16"/>
  <c r="C21" i="23" s="1"/>
  <c r="F16" i="16"/>
  <c r="C20" i="23" s="1"/>
  <c r="F15" i="16"/>
  <c r="C19" i="23" s="1"/>
  <c r="F13" i="16"/>
  <c r="C17" i="23" s="1"/>
  <c r="F12" i="16"/>
  <c r="C16" i="23" s="1"/>
  <c r="F11" i="16"/>
  <c r="C15" i="23" s="1"/>
  <c r="F8" i="16"/>
  <c r="C12" i="23" s="1"/>
  <c r="F7" i="16"/>
  <c r="C11" i="23" s="1"/>
  <c r="B29" i="23"/>
  <c r="B19" i="23"/>
  <c r="B17" i="23"/>
  <c r="B15" i="23"/>
  <c r="B11" i="23"/>
  <c r="G4" i="16"/>
  <c r="F8" i="23" s="1"/>
  <c r="H8" i="23" s="1"/>
  <c r="F4" i="16"/>
  <c r="C8" i="23" s="1"/>
  <c r="B8" i="23"/>
  <c r="B28" i="23"/>
  <c r="B26" i="23"/>
  <c r="B25" i="23"/>
  <c r="B21" i="23"/>
  <c r="B20" i="23"/>
  <c r="B16" i="23"/>
  <c r="B12" i="23"/>
  <c r="G6" i="16"/>
  <c r="F10" i="23" s="1"/>
  <c r="H10" i="23" s="1"/>
  <c r="F5" i="16"/>
  <c r="B9" i="23"/>
  <c r="G3" i="16"/>
  <c r="F7" i="23" s="1"/>
  <c r="G2" i="16"/>
  <c r="F6" i="23" s="1"/>
  <c r="H6" i="23" s="1"/>
  <c r="H18" i="23"/>
  <c r="C8" i="21" l="1"/>
  <c r="F8" i="21" s="1" a="1"/>
  <c r="F8" i="21" s="1"/>
  <c r="M234" i="9"/>
  <c r="O234" i="9" s="1"/>
  <c r="O3" i="9" s="1"/>
  <c r="AK13" i="9"/>
  <c r="AM13" i="9" s="1"/>
  <c r="AM2" i="9" s="1"/>
  <c r="M184" i="9"/>
  <c r="O184" i="9" s="1"/>
  <c r="Q2" i="9" s="1"/>
  <c r="Y234" i="9"/>
  <c r="AA234" i="9" s="1"/>
  <c r="AA3" i="9" s="1"/>
  <c r="M13" i="9"/>
  <c r="O13" i="9" s="1"/>
  <c r="O2" i="9" s="1"/>
  <c r="Y368" i="9"/>
  <c r="AA368" i="9" s="1"/>
  <c r="AB3" i="9" s="1"/>
  <c r="AK368" i="9"/>
  <c r="AM368" i="9" s="1"/>
  <c r="AN3" i="9" s="1"/>
  <c r="AK234" i="9"/>
  <c r="AM234" i="9" s="1"/>
  <c r="AM3" i="9" s="1"/>
  <c r="Y13" i="9"/>
  <c r="AA13" i="9" s="1"/>
  <c r="AA2" i="9" s="1"/>
  <c r="AK184" i="9"/>
  <c r="AM184" i="9" s="1"/>
  <c r="AO2" i="9" s="1"/>
  <c r="Y184" i="9"/>
  <c r="AA184" i="9" s="1"/>
  <c r="AC2" i="9" s="1"/>
  <c r="M368" i="9"/>
  <c r="O368" i="9" s="1"/>
  <c r="P3" i="9" s="1"/>
  <c r="Y113" i="9"/>
  <c r="AA113" i="9" s="1"/>
  <c r="AB2" i="9" s="1"/>
  <c r="M113" i="9"/>
  <c r="O113" i="9" s="1"/>
  <c r="P2" i="9" s="1"/>
  <c r="C4" i="21"/>
  <c r="F4" i="21" s="1" a="1"/>
  <c r="F4" i="21" s="1"/>
  <c r="AK113" i="9"/>
  <c r="AM113" i="9" s="1"/>
  <c r="AN2" i="9" s="1"/>
  <c r="C2" i="21"/>
  <c r="E21" i="23"/>
  <c r="E28" i="23"/>
  <c r="E26" i="23"/>
  <c r="E29" i="23"/>
  <c r="E25" i="23"/>
  <c r="B15" i="16"/>
  <c r="B31" i="16" s="1"/>
  <c r="F23" i="16"/>
  <c r="C27" i="23" s="1"/>
  <c r="E27" i="23" s="1"/>
  <c r="F20" i="16"/>
  <c r="C24" i="23" s="1"/>
  <c r="E24" i="23" s="1"/>
  <c r="F19" i="16"/>
  <c r="C23" i="23" s="1"/>
  <c r="E23" i="23" s="1"/>
  <c r="F18" i="16"/>
  <c r="C22" i="23" s="1"/>
  <c r="E22" i="23" s="1"/>
  <c r="F14" i="16"/>
  <c r="C18" i="23" s="1"/>
  <c r="E18" i="23" s="1"/>
  <c r="F10" i="16"/>
  <c r="C14" i="23" s="1"/>
  <c r="E14" i="23" s="1"/>
  <c r="F9" i="16"/>
  <c r="C13" i="23" s="1"/>
  <c r="E13" i="23" s="1"/>
  <c r="F3" i="16"/>
  <c r="C7" i="23" s="1"/>
  <c r="F6" i="16"/>
  <c r="C10" i="23" s="1"/>
  <c r="E10" i="23" s="1"/>
  <c r="C9" i="23"/>
  <c r="F2" i="16"/>
  <c r="E12" i="23"/>
  <c r="E11" i="23"/>
  <c r="E16" i="23"/>
  <c r="E15" i="23"/>
  <c r="E19" i="23"/>
  <c r="E17" i="23"/>
  <c r="E20" i="23"/>
  <c r="E8" i="23"/>
  <c r="C6" i="21" l="1"/>
  <c r="F6" i="21" s="1" a="1"/>
  <c r="F6" i="21" s="1"/>
  <c r="Q13" i="9"/>
  <c r="Q3" i="9" s="1"/>
  <c r="AO13" i="9"/>
  <c r="AO3" i="9" s="1"/>
  <c r="AC13" i="9"/>
  <c r="AC3" i="9" s="1"/>
  <c r="C9" i="21"/>
  <c r="F9" i="21" s="1" a="1"/>
  <c r="F9" i="21" s="1"/>
  <c r="F2" i="21" a="1"/>
  <c r="F2" i="21" s="1"/>
  <c r="C5" i="21"/>
  <c r="C3" i="21"/>
  <c r="B17" i="16"/>
  <c r="B32" i="16" s="1"/>
  <c r="B20" i="16"/>
  <c r="B33" i="16" s="1"/>
  <c r="B11" i="16"/>
  <c r="B30" i="16" s="1"/>
  <c r="C7" i="21"/>
  <c r="B4" i="16"/>
  <c r="B29" i="16" s="1"/>
  <c r="AI2" i="16"/>
  <c r="S2" i="16"/>
  <c r="I2" i="16"/>
  <c r="AJ2" i="16"/>
  <c r="N2" i="16"/>
  <c r="AF2" i="16"/>
  <c r="K2" i="16"/>
  <c r="AD2" i="16"/>
  <c r="T2" i="16"/>
  <c r="AC2" i="16"/>
  <c r="H2" i="16"/>
  <c r="U2" i="16"/>
  <c r="Y2" i="16"/>
  <c r="B2" i="16"/>
  <c r="B28" i="16" s="1"/>
  <c r="C6" i="23"/>
  <c r="O2" i="16"/>
  <c r="Q2" i="16"/>
  <c r="Q3" i="16" s="1"/>
  <c r="Q4" i="16" s="1"/>
  <c r="Q5" i="16" s="1"/>
  <c r="W2" i="16"/>
  <c r="W3" i="16" s="1"/>
  <c r="M2" i="16"/>
  <c r="AH2" i="16"/>
  <c r="AA2" i="16"/>
  <c r="AA3" i="16" s="1"/>
  <c r="AB2" i="16"/>
  <c r="AB3" i="16" s="1"/>
  <c r="X2" i="16"/>
  <c r="X3" i="16" s="1"/>
  <c r="Z2" i="16"/>
  <c r="AK2" i="16"/>
  <c r="AK3" i="16" s="1"/>
  <c r="AL2" i="16"/>
  <c r="R2" i="16"/>
  <c r="J2" i="16"/>
  <c r="P2" i="16"/>
  <c r="P3" i="16" s="1"/>
  <c r="P4" i="16" s="1"/>
  <c r="L2" i="16"/>
  <c r="L3" i="16" s="1"/>
  <c r="V2" i="16"/>
  <c r="AM2" i="16"/>
  <c r="AG2" i="16"/>
  <c r="AE2" i="16"/>
  <c r="AE3" i="16" s="1"/>
  <c r="F3" i="21" l="1" a="1"/>
  <c r="F3" i="21" s="1"/>
  <c r="F7" i="21" a="1"/>
  <c r="F7" i="21" s="1"/>
  <c r="F5" i="21" a="1"/>
  <c r="F5" i="21" s="1"/>
  <c r="W4" i="16"/>
  <c r="W5" i="16" s="1"/>
  <c r="W6" i="16" s="1"/>
  <c r="X4" i="16"/>
  <c r="X5" i="16" s="1"/>
  <c r="X6" i="16" s="1"/>
  <c r="AE4" i="16"/>
  <c r="AE5" i="16" s="1"/>
  <c r="AE6" i="16" s="1"/>
  <c r="AE7" i="16" s="1"/>
  <c r="AG3" i="16"/>
  <c r="AG4" i="16" s="1"/>
  <c r="AK4" i="16"/>
  <c r="AK5" i="16" s="1"/>
  <c r="AK6" i="16" s="1"/>
  <c r="AM3" i="16"/>
  <c r="Z3" i="16"/>
  <c r="Z4" i="16" s="1"/>
  <c r="O3" i="16"/>
  <c r="O4" i="16" s="1"/>
  <c r="AD3" i="16"/>
  <c r="AD4" i="16" s="1"/>
  <c r="Q6" i="16"/>
  <c r="Q7" i="16" s="1"/>
  <c r="Q8" i="16" s="1"/>
  <c r="Q9" i="16" s="1"/>
  <c r="V3" i="16"/>
  <c r="V4" i="16" s="1"/>
  <c r="K3" i="16"/>
  <c r="K4" i="16" s="1"/>
  <c r="AF3" i="16"/>
  <c r="AF4" i="16" s="1"/>
  <c r="L4" i="16"/>
  <c r="L5" i="16" s="1"/>
  <c r="Y3" i="16"/>
  <c r="N3" i="16"/>
  <c r="N4" i="16" s="1"/>
  <c r="P5" i="16"/>
  <c r="P6" i="16" s="1"/>
  <c r="AB4" i="16"/>
  <c r="AB5" i="16" s="1"/>
  <c r="AA4" i="16"/>
  <c r="AA5" i="16" s="1"/>
  <c r="J3" i="16"/>
  <c r="AH3" i="16"/>
  <c r="AH4" i="16" s="1"/>
  <c r="U3" i="16"/>
  <c r="AJ3" i="16"/>
  <c r="AJ4" i="16" s="1"/>
  <c r="AJ5" i="16" s="1"/>
  <c r="R3" i="16"/>
  <c r="R4" i="16" s="1"/>
  <c r="R5" i="16" s="1"/>
  <c r="AN2" i="16"/>
  <c r="M3" i="16"/>
  <c r="M4" i="16" s="1"/>
  <c r="H3" i="16"/>
  <c r="H4" i="16" s="1"/>
  <c r="AO2" i="16"/>
  <c r="I3" i="16"/>
  <c r="I4" i="16" s="1"/>
  <c r="AL3" i="16"/>
  <c r="AL4" i="16" s="1"/>
  <c r="AC3" i="16"/>
  <c r="AC4" i="16" s="1"/>
  <c r="S3" i="16"/>
  <c r="S4" i="16" s="1"/>
  <c r="T3" i="16"/>
  <c r="T4" i="16" s="1"/>
  <c r="T5" i="16" s="1"/>
  <c r="AI3" i="16"/>
  <c r="AI4" i="16" s="1"/>
  <c r="E6" i="23"/>
  <c r="M5" i="16" l="1"/>
  <c r="M6" i="16" s="1"/>
  <c r="L6" i="16"/>
  <c r="L7" i="16" s="1"/>
  <c r="S5" i="16"/>
  <c r="S6" i="16" s="1"/>
  <c r="N5" i="16"/>
  <c r="N6" i="16" s="1"/>
  <c r="N7" i="16" s="1"/>
  <c r="U4" i="16"/>
  <c r="U5" i="16" s="1"/>
  <c r="U6" i="16" s="1"/>
  <c r="Y4" i="16"/>
  <c r="O5" i="16"/>
  <c r="O6" i="16" s="1"/>
  <c r="Z5" i="16"/>
  <c r="AO3" i="16"/>
  <c r="AF5" i="16"/>
  <c r="AF6" i="16" s="1"/>
  <c r="AM4" i="16"/>
  <c r="J4" i="16"/>
  <c r="AO4" i="16" s="1"/>
  <c r="AD5" i="16"/>
  <c r="AD6" i="16" s="1"/>
  <c r="AD7" i="16" s="1"/>
  <c r="I5" i="16"/>
  <c r="I6" i="16" s="1"/>
  <c r="AN3" i="16"/>
  <c r="AJ6" i="16"/>
  <c r="AJ7" i="16" s="1"/>
  <c r="K5" i="16"/>
  <c r="K6" i="16" s="1"/>
  <c r="X7" i="16"/>
  <c r="AC5" i="16"/>
  <c r="R6" i="16"/>
  <c r="R7" i="16" s="1"/>
  <c r="R8" i="16" s="1"/>
  <c r="V5" i="16"/>
  <c r="V6" i="16" s="1"/>
  <c r="H5" i="16"/>
  <c r="H6" i="16" s="1"/>
  <c r="H7" i="16" s="1"/>
  <c r="T6" i="16"/>
  <c r="AG5" i="16"/>
  <c r="AG6" i="16" s="1"/>
  <c r="AI5" i="16"/>
  <c r="AH5" i="16"/>
  <c r="AH6" i="16" s="1"/>
  <c r="AH7" i="16" s="1"/>
  <c r="AH8" i="16" s="1"/>
  <c r="AL5" i="16"/>
  <c r="AL6" i="16" s="1"/>
  <c r="W7" i="16"/>
  <c r="AE8" i="16"/>
  <c r="AK7" i="16"/>
  <c r="AK8" i="16" s="1"/>
  <c r="AA6" i="16"/>
  <c r="AA7" i="16" s="1"/>
  <c r="P7" i="16"/>
  <c r="AB6" i="16"/>
  <c r="Q10" i="16"/>
  <c r="M7" i="16" l="1"/>
  <c r="M8" i="16" s="1"/>
  <c r="M9" i="16" s="1"/>
  <c r="M10" i="16" s="1"/>
  <c r="AK9" i="16"/>
  <c r="AK10" i="16" s="1"/>
  <c r="AN4" i="16"/>
  <c r="L8" i="16"/>
  <c r="Z6" i="16"/>
  <c r="Z7" i="16" s="1"/>
  <c r="Z8" i="16" s="1"/>
  <c r="T7" i="16"/>
  <c r="U7" i="16"/>
  <c r="U8" i="16" s="1"/>
  <c r="Y5" i="16"/>
  <c r="AD8" i="16"/>
  <c r="AD9" i="16" s="1"/>
  <c r="AL7" i="16"/>
  <c r="AL8" i="16" s="1"/>
  <c r="H8" i="16"/>
  <c r="H9" i="16" s="1"/>
  <c r="AJ8" i="16"/>
  <c r="AJ9" i="16" s="1"/>
  <c r="AJ10" i="16" s="1"/>
  <c r="AI6" i="16"/>
  <c r="AI7" i="16" s="1"/>
  <c r="AC6" i="16"/>
  <c r="AC7" i="16" s="1"/>
  <c r="K7" i="16"/>
  <c r="K8" i="16" s="1"/>
  <c r="AM5" i="16"/>
  <c r="X8" i="16"/>
  <c r="X9" i="16" s="1"/>
  <c r="X10" i="16" s="1"/>
  <c r="S7" i="16"/>
  <c r="AF7" i="16"/>
  <c r="AF8" i="16" s="1"/>
  <c r="AF9" i="16" s="1"/>
  <c r="AA8" i="16"/>
  <c r="AA9" i="16" s="1"/>
  <c r="AA10" i="16" s="1"/>
  <c r="V7" i="16"/>
  <c r="J5" i="16"/>
  <c r="J6" i="16" s="1"/>
  <c r="R9" i="16"/>
  <c r="I7" i="16"/>
  <c r="I8" i="16" s="1"/>
  <c r="I9" i="16" s="1"/>
  <c r="AG7" i="16"/>
  <c r="AG8" i="16" s="1"/>
  <c r="O7" i="16"/>
  <c r="O8" i="16" s="1"/>
  <c r="O9" i="16" s="1"/>
  <c r="N8" i="16"/>
  <c r="W8" i="16"/>
  <c r="W9" i="16" s="1"/>
  <c r="P8" i="16"/>
  <c r="AE9" i="16"/>
  <c r="Q11" i="16"/>
  <c r="AH9" i="16"/>
  <c r="AH10" i="16" s="1"/>
  <c r="AB7" i="16"/>
  <c r="AB8" i="16" s="1"/>
  <c r="AN5" i="16" l="1"/>
  <c r="AO6" i="16"/>
  <c r="U9" i="16"/>
  <c r="U10" i="16" s="1"/>
  <c r="U11" i="16" s="1"/>
  <c r="U12" i="16" s="1"/>
  <c r="U13" i="16" s="1"/>
  <c r="U14" i="16" s="1"/>
  <c r="U15" i="16" s="1"/>
  <c r="U16" i="16" s="1"/>
  <c r="U17" i="16" s="1"/>
  <c r="U18" i="16" s="1"/>
  <c r="U19" i="16" s="1"/>
  <c r="U20" i="16" s="1"/>
  <c r="U21" i="16" s="1"/>
  <c r="U22" i="16" s="1"/>
  <c r="U23" i="16" s="1"/>
  <c r="U24" i="16" s="1"/>
  <c r="U25" i="16" s="1"/>
  <c r="U26" i="16" s="1"/>
  <c r="T8" i="16"/>
  <c r="T9" i="16" s="1"/>
  <c r="T10" i="16" s="1"/>
  <c r="AO5" i="16"/>
  <c r="V8" i="16"/>
  <c r="V9" i="16" s="1"/>
  <c r="L9" i="16"/>
  <c r="Z9" i="16"/>
  <c r="Z10" i="16" s="1"/>
  <c r="Z11" i="16" s="1"/>
  <c r="Z12" i="16" s="1"/>
  <c r="Z13" i="16" s="1"/>
  <c r="Y6" i="16"/>
  <c r="Y7" i="16" s="1"/>
  <c r="AI8" i="16"/>
  <c r="O10" i="16"/>
  <c r="O11" i="16" s="1"/>
  <c r="N9" i="16"/>
  <c r="H10" i="16"/>
  <c r="H11" i="16" s="1"/>
  <c r="K9" i="16"/>
  <c r="K10" i="16" s="1"/>
  <c r="S8" i="16"/>
  <c r="J7" i="16"/>
  <c r="R10" i="16"/>
  <c r="R11" i="16" s="1"/>
  <c r="R12" i="16" s="1"/>
  <c r="X11" i="16"/>
  <c r="X12" i="16" s="1"/>
  <c r="AC8" i="16"/>
  <c r="AC9" i="16" s="1"/>
  <c r="AM6" i="16"/>
  <c r="AM7" i="16" s="1"/>
  <c r="AL9" i="16"/>
  <c r="AL10" i="16" s="1"/>
  <c r="AH11" i="16"/>
  <c r="AH12" i="16" s="1"/>
  <c r="AH13" i="16" s="1"/>
  <c r="AH14" i="16" s="1"/>
  <c r="AH15" i="16" s="1"/>
  <c r="AH16" i="16" s="1"/>
  <c r="AH17" i="16" s="1"/>
  <c r="AB9" i="16"/>
  <c r="AB10" i="16" s="1"/>
  <c r="AB11" i="16" s="1"/>
  <c r="AA11" i="16"/>
  <c r="AA12" i="16" s="1"/>
  <c r="AA13" i="16" s="1"/>
  <c r="AA14" i="16" s="1"/>
  <c r="AA15" i="16" s="1"/>
  <c r="AA16" i="16" s="1"/>
  <c r="AG9" i="16"/>
  <c r="AG10" i="16" s="1"/>
  <c r="Q12" i="16"/>
  <c r="Q13" i="16" s="1"/>
  <c r="Q14" i="16" s="1"/>
  <c r="Q15" i="16" s="1"/>
  <c r="Q16" i="16" s="1"/>
  <c r="Q17" i="16" s="1"/>
  <c r="Q18" i="16" s="1"/>
  <c r="Q19" i="16" s="1"/>
  <c r="Q20" i="16" s="1"/>
  <c r="Q21" i="16" s="1"/>
  <c r="Q22" i="16" s="1"/>
  <c r="Q23" i="16" s="1"/>
  <c r="Q24" i="16" s="1"/>
  <c r="Q25" i="16" s="1"/>
  <c r="Q26" i="16" s="1"/>
  <c r="AF10" i="16"/>
  <c r="AD10" i="16"/>
  <c r="AD11" i="16" s="1"/>
  <c r="AD12" i="16" s="1"/>
  <c r="AD13" i="16" s="1"/>
  <c r="AD14" i="16" s="1"/>
  <c r="AD15" i="16" s="1"/>
  <c r="AD16" i="16" s="1"/>
  <c r="AD17" i="16" s="1"/>
  <c r="AD18" i="16" s="1"/>
  <c r="AD19" i="16" s="1"/>
  <c r="AD20" i="16" s="1"/>
  <c r="AD21" i="16" s="1"/>
  <c r="AD22" i="16" s="1"/>
  <c r="AD23" i="16" s="1"/>
  <c r="AD24" i="16" s="1"/>
  <c r="AD25" i="16" s="1"/>
  <c r="AD26" i="16" s="1"/>
  <c r="AD27" i="16" s="1"/>
  <c r="M11" i="16"/>
  <c r="AE10" i="16"/>
  <c r="AE11" i="16" s="1"/>
  <c r="AE12" i="16" s="1"/>
  <c r="AJ11" i="16"/>
  <c r="AK11" i="16"/>
  <c r="I10" i="16"/>
  <c r="P9" i="16"/>
  <c r="W10" i="16"/>
  <c r="W11" i="16" s="1"/>
  <c r="W12" i="16" s="1"/>
  <c r="W13" i="16" s="1"/>
  <c r="W14" i="16" s="1"/>
  <c r="W15" i="16" s="1"/>
  <c r="W16" i="16" s="1"/>
  <c r="W17" i="16" s="1"/>
  <c r="W18" i="16" s="1"/>
  <c r="W19" i="16" s="1"/>
  <c r="W20" i="16" s="1"/>
  <c r="W21" i="16" s="1"/>
  <c r="W22" i="16" s="1"/>
  <c r="W23" i="16" s="1"/>
  <c r="W24" i="16" s="1"/>
  <c r="W25" i="16" s="1"/>
  <c r="W26" i="16" s="1"/>
  <c r="K11" i="16" l="1"/>
  <c r="K12" i="16" s="1"/>
  <c r="K13" i="16" s="1"/>
  <c r="K14" i="16" s="1"/>
  <c r="K15" i="16" s="1"/>
  <c r="AI9" i="16"/>
  <c r="AI10" i="16" s="1"/>
  <c r="AI11" i="16" s="1"/>
  <c r="AI12" i="16" s="1"/>
  <c r="AI13" i="16" s="1"/>
  <c r="AI14" i="16" s="1"/>
  <c r="AI15" i="16" s="1"/>
  <c r="AI16" i="16" s="1"/>
  <c r="AI17" i="16" s="1"/>
  <c r="AI18" i="16" s="1"/>
  <c r="AI19" i="16" s="1"/>
  <c r="AI20" i="16" s="1"/>
  <c r="AI21" i="16" s="1"/>
  <c r="AI22" i="16" s="1"/>
  <c r="AI23" i="16" s="1"/>
  <c r="AI24" i="16" s="1"/>
  <c r="AI25" i="16" s="1"/>
  <c r="AI26" i="16" s="1"/>
  <c r="V10" i="16"/>
  <c r="V11" i="16" s="1"/>
  <c r="AC10" i="16"/>
  <c r="AC11" i="16" s="1"/>
  <c r="AC12" i="16" s="1"/>
  <c r="Y8" i="16"/>
  <c r="Y9" i="16" s="1"/>
  <c r="Y10" i="16" s="1"/>
  <c r="L10" i="16"/>
  <c r="X13" i="16"/>
  <c r="X14" i="16" s="1"/>
  <c r="X15" i="16" s="1"/>
  <c r="O12" i="16"/>
  <c r="S9" i="16"/>
  <c r="AL11" i="16"/>
  <c r="AL12" i="16" s="1"/>
  <c r="H12" i="16"/>
  <c r="H13" i="16" s="1"/>
  <c r="Z14" i="16"/>
  <c r="Z15" i="16" s="1"/>
  <c r="Z16" i="16" s="1"/>
  <c r="Z17" i="16" s="1"/>
  <c r="Z18" i="16" s="1"/>
  <c r="Z19" i="16" s="1"/>
  <c r="Z20" i="16" s="1"/>
  <c r="Z21" i="16" s="1"/>
  <c r="Z22" i="16" s="1"/>
  <c r="Z23" i="16" s="1"/>
  <c r="Z24" i="16" s="1"/>
  <c r="Z25" i="16" s="1"/>
  <c r="AN6" i="16"/>
  <c r="N10" i="16"/>
  <c r="N11" i="16" s="1"/>
  <c r="N12" i="16" s="1"/>
  <c r="AN7" i="16"/>
  <c r="AM8" i="16"/>
  <c r="AO7" i="16"/>
  <c r="J8" i="16"/>
  <c r="AO8" i="16" s="1"/>
  <c r="AB12" i="16"/>
  <c r="AB13" i="16" s="1"/>
  <c r="AB14" i="16" s="1"/>
  <c r="AB15" i="16" s="1"/>
  <c r="AB16" i="16" s="1"/>
  <c r="AB17" i="16" s="1"/>
  <c r="AB18" i="16" s="1"/>
  <c r="AB19" i="16" s="1"/>
  <c r="AB20" i="16" s="1"/>
  <c r="AB21" i="16" s="1"/>
  <c r="AB22" i="16" s="1"/>
  <c r="AB23" i="16" s="1"/>
  <c r="AB24" i="16" s="1"/>
  <c r="AB25" i="16" s="1"/>
  <c r="AB26" i="16" s="1"/>
  <c r="AB27" i="16" s="1"/>
  <c r="R13" i="16"/>
  <c r="R14" i="16" s="1"/>
  <c r="T11" i="16"/>
  <c r="M12" i="16"/>
  <c r="M13" i="16" s="1"/>
  <c r="M14" i="16" s="1"/>
  <c r="M15" i="16" s="1"/>
  <c r="AG11" i="16"/>
  <c r="AG12" i="16" s="1"/>
  <c r="AG13" i="16" s="1"/>
  <c r="AK12" i="16"/>
  <c r="AK13" i="16" s="1"/>
  <c r="AK14" i="16" s="1"/>
  <c r="AK15" i="16" s="1"/>
  <c r="AK16" i="16" s="1"/>
  <c r="AK17" i="16" s="1"/>
  <c r="AK18" i="16" s="1"/>
  <c r="AK19" i="16" s="1"/>
  <c r="AK20" i="16" s="1"/>
  <c r="AK21" i="16" s="1"/>
  <c r="AK22" i="16" s="1"/>
  <c r="AK23" i="16" s="1"/>
  <c r="AK24" i="16" s="1"/>
  <c r="AK25" i="16" s="1"/>
  <c r="AK26" i="16" s="1"/>
  <c r="AH18" i="16"/>
  <c r="AH19" i="16" s="1"/>
  <c r="AH20" i="16" s="1"/>
  <c r="AH21" i="16" s="1"/>
  <c r="AH22" i="16" s="1"/>
  <c r="AH23" i="16" s="1"/>
  <c r="AH24" i="16" s="1"/>
  <c r="AH25" i="16" s="1"/>
  <c r="AH26" i="16" s="1"/>
  <c r="AH27" i="16" s="1"/>
  <c r="AF11" i="16"/>
  <c r="AF12" i="16" s="1"/>
  <c r="AF13" i="16" s="1"/>
  <c r="AF14" i="16" s="1"/>
  <c r="AF15" i="16" s="1"/>
  <c r="AF16" i="16" s="1"/>
  <c r="AF17" i="16" s="1"/>
  <c r="AF18" i="16" s="1"/>
  <c r="AF19" i="16" s="1"/>
  <c r="AF20" i="16" s="1"/>
  <c r="AF21" i="16" s="1"/>
  <c r="AF22" i="16" s="1"/>
  <c r="AF23" i="16" s="1"/>
  <c r="AF24" i="16" s="1"/>
  <c r="AF25" i="16" s="1"/>
  <c r="AF26" i="16" s="1"/>
  <c r="AF27" i="16" s="1"/>
  <c r="AJ12" i="16"/>
  <c r="AJ13" i="16" s="1"/>
  <c r="AJ14" i="16" s="1"/>
  <c r="AJ15" i="16" s="1"/>
  <c r="AJ16" i="16" s="1"/>
  <c r="AJ17" i="16" s="1"/>
  <c r="AJ18" i="16" s="1"/>
  <c r="AJ19" i="16" s="1"/>
  <c r="AJ20" i="16" s="1"/>
  <c r="AJ21" i="16" s="1"/>
  <c r="AJ22" i="16" s="1"/>
  <c r="AJ23" i="16" s="1"/>
  <c r="AJ24" i="16" s="1"/>
  <c r="AJ25" i="16" s="1"/>
  <c r="AJ26" i="16" s="1"/>
  <c r="AJ27" i="16" s="1"/>
  <c r="AA17" i="16"/>
  <c r="AA18" i="16" s="1"/>
  <c r="AA19" i="16" s="1"/>
  <c r="AA20" i="16" s="1"/>
  <c r="AA21" i="16" s="1"/>
  <c r="AA22" i="16" s="1"/>
  <c r="AA23" i="16" s="1"/>
  <c r="AA24" i="16" s="1"/>
  <c r="AA25" i="16" s="1"/>
  <c r="AA26" i="16" s="1"/>
  <c r="P10" i="16"/>
  <c r="I11" i="16"/>
  <c r="AE13" i="16"/>
  <c r="AE14" i="16" s="1"/>
  <c r="AE15" i="16" s="1"/>
  <c r="AE16" i="16" s="1"/>
  <c r="AE17" i="16" s="1"/>
  <c r="AE18" i="16" s="1"/>
  <c r="AE19" i="16" s="1"/>
  <c r="AE20" i="16" s="1"/>
  <c r="AE21" i="16" s="1"/>
  <c r="AE22" i="16" s="1"/>
  <c r="AE23" i="16" s="1"/>
  <c r="AE24" i="16" s="1"/>
  <c r="AE25" i="16" s="1"/>
  <c r="AE26" i="16" s="1"/>
  <c r="J9" i="16" l="1"/>
  <c r="J10" i="16" s="1"/>
  <c r="AO10" i="16" s="1"/>
  <c r="K16" i="16"/>
  <c r="K17" i="16" s="1"/>
  <c r="K18" i="16" s="1"/>
  <c r="K19" i="16" s="1"/>
  <c r="K20" i="16" s="1"/>
  <c r="K21" i="16" s="1"/>
  <c r="K22" i="16" s="1"/>
  <c r="K23" i="16" s="1"/>
  <c r="K24" i="16" s="1"/>
  <c r="K25" i="16" s="1"/>
  <c r="K26" i="16" s="1"/>
  <c r="V12" i="16"/>
  <c r="V13" i="16" s="1"/>
  <c r="V14" i="16" s="1"/>
  <c r="H14" i="16"/>
  <c r="H15" i="16" s="1"/>
  <c r="AN8" i="16"/>
  <c r="Y11" i="16"/>
  <c r="Y12" i="16" s="1"/>
  <c r="Y13" i="16" s="1"/>
  <c r="M16" i="16"/>
  <c r="M17" i="16" s="1"/>
  <c r="M18" i="16" s="1"/>
  <c r="M19" i="16" s="1"/>
  <c r="M20" i="16" s="1"/>
  <c r="M21" i="16" s="1"/>
  <c r="M22" i="16" s="1"/>
  <c r="M23" i="16" s="1"/>
  <c r="M24" i="16" s="1"/>
  <c r="M25" i="16" s="1"/>
  <c r="M26" i="16" s="1"/>
  <c r="L11" i="16"/>
  <c r="L12" i="16" s="1"/>
  <c r="AL13" i="16"/>
  <c r="AL14" i="16" s="1"/>
  <c r="AL15" i="16" s="1"/>
  <c r="AL16" i="16" s="1"/>
  <c r="AL17" i="16" s="1"/>
  <c r="AL18" i="16" s="1"/>
  <c r="AL19" i="16" s="1"/>
  <c r="AL20" i="16" s="1"/>
  <c r="AL21" i="16" s="1"/>
  <c r="AL22" i="16" s="1"/>
  <c r="AL23" i="16" s="1"/>
  <c r="AL24" i="16" s="1"/>
  <c r="AL25" i="16" s="1"/>
  <c r="AL26" i="16" s="1"/>
  <c r="AL27" i="16" s="1"/>
  <c r="X16" i="16"/>
  <c r="N13" i="16"/>
  <c r="N14" i="16" s="1"/>
  <c r="N15" i="16" s="1"/>
  <c r="N16" i="16" s="1"/>
  <c r="N17" i="16" s="1"/>
  <c r="N18" i="16" s="1"/>
  <c r="R15" i="16"/>
  <c r="R16" i="16" s="1"/>
  <c r="R17" i="16" s="1"/>
  <c r="R18" i="16" s="1"/>
  <c r="R19" i="16" s="1"/>
  <c r="R20" i="16" s="1"/>
  <c r="R21" i="16" s="1"/>
  <c r="O13" i="16"/>
  <c r="AG14" i="16"/>
  <c r="AG15" i="16" s="1"/>
  <c r="AG16" i="16" s="1"/>
  <c r="AG17" i="16" s="1"/>
  <c r="AG18" i="16" s="1"/>
  <c r="AG19" i="16" s="1"/>
  <c r="AG20" i="16" s="1"/>
  <c r="AG21" i="16" s="1"/>
  <c r="AG22" i="16" s="1"/>
  <c r="AG23" i="16" s="1"/>
  <c r="AG24" i="16" s="1"/>
  <c r="AG25" i="16" s="1"/>
  <c r="AG26" i="16" s="1"/>
  <c r="AC13" i="16"/>
  <c r="AM9" i="16"/>
  <c r="T12" i="16"/>
  <c r="T13" i="16" s="1"/>
  <c r="T14" i="16" s="1"/>
  <c r="S10" i="16"/>
  <c r="S11" i="16" s="1"/>
  <c r="P11" i="16"/>
  <c r="I12" i="16"/>
  <c r="Z26" i="16"/>
  <c r="Z27" i="16" s="1"/>
  <c r="AO9" i="16" l="1"/>
  <c r="V15" i="16"/>
  <c r="V16" i="16" s="1"/>
  <c r="V17" i="16" s="1"/>
  <c r="V18" i="16" s="1"/>
  <c r="V19" i="16" s="1"/>
  <c r="V20" i="16" s="1"/>
  <c r="V21" i="16" s="1"/>
  <c r="V22" i="16" s="1"/>
  <c r="V23" i="16" s="1"/>
  <c r="V24" i="16" s="1"/>
  <c r="V25" i="16" s="1"/>
  <c r="V26" i="16" s="1"/>
  <c r="V27" i="16" s="1"/>
  <c r="R22" i="16"/>
  <c r="R23" i="16" s="1"/>
  <c r="R24" i="16" s="1"/>
  <c r="R25" i="16" s="1"/>
  <c r="R26" i="16" s="1"/>
  <c r="R27" i="16" s="1"/>
  <c r="Y14" i="16"/>
  <c r="Y15" i="16" s="1"/>
  <c r="Y16" i="16" s="1"/>
  <c r="Y17" i="16" s="1"/>
  <c r="Y18" i="16" s="1"/>
  <c r="Y19" i="16" s="1"/>
  <c r="Y20" i="16" s="1"/>
  <c r="Y21" i="16" s="1"/>
  <c r="Y22" i="16" s="1"/>
  <c r="Y23" i="16" s="1"/>
  <c r="Y24" i="16" s="1"/>
  <c r="Y25" i="16" s="1"/>
  <c r="Y26" i="16" s="1"/>
  <c r="T15" i="16"/>
  <c r="T16" i="16" s="1"/>
  <c r="T17" i="16" s="1"/>
  <c r="T18" i="16" s="1"/>
  <c r="T19" i="16" s="1"/>
  <c r="T20" i="16" s="1"/>
  <c r="T21" i="16" s="1"/>
  <c r="L13" i="16"/>
  <c r="L14" i="16" s="1"/>
  <c r="N19" i="16"/>
  <c r="N20" i="16" s="1"/>
  <c r="O14" i="16"/>
  <c r="O15" i="16" s="1"/>
  <c r="S12" i="16"/>
  <c r="S13" i="16" s="1"/>
  <c r="S14" i="16" s="1"/>
  <c r="S15" i="16" s="1"/>
  <c r="S16" i="16" s="1"/>
  <c r="S17" i="16" s="1"/>
  <c r="S18" i="16" s="1"/>
  <c r="S19" i="16" s="1"/>
  <c r="S20" i="16" s="1"/>
  <c r="S21" i="16" s="1"/>
  <c r="S22" i="16" s="1"/>
  <c r="S23" i="16" s="1"/>
  <c r="S24" i="16" s="1"/>
  <c r="S25" i="16" s="1"/>
  <c r="S26" i="16" s="1"/>
  <c r="AM10" i="16"/>
  <c r="AM11" i="16" s="1"/>
  <c r="AN9" i="16"/>
  <c r="X17" i="16"/>
  <c r="X18" i="16" s="1"/>
  <c r="X19" i="16" s="1"/>
  <c r="X20" i="16" s="1"/>
  <c r="X21" i="16" s="1"/>
  <c r="X22" i="16" s="1"/>
  <c r="X23" i="16" s="1"/>
  <c r="X24" i="16" s="1"/>
  <c r="X25" i="16" s="1"/>
  <c r="X26" i="16" s="1"/>
  <c r="X27" i="16" s="1"/>
  <c r="AC14" i="16"/>
  <c r="J11" i="16"/>
  <c r="I13" i="16"/>
  <c r="H16" i="16"/>
  <c r="P12" i="16"/>
  <c r="L15" i="16" l="1"/>
  <c r="L16" i="16" s="1"/>
  <c r="L17" i="16" s="1"/>
  <c r="L18" i="16" s="1"/>
  <c r="AM12" i="16"/>
  <c r="AN12" i="16" s="1"/>
  <c r="AN11" i="16"/>
  <c r="O16" i="16"/>
  <c r="O17" i="16" s="1"/>
  <c r="O18" i="16" s="1"/>
  <c r="O19" i="16" s="1"/>
  <c r="O20" i="16" s="1"/>
  <c r="O21" i="16" s="1"/>
  <c r="O22" i="16" s="1"/>
  <c r="O23" i="16" s="1"/>
  <c r="O24" i="16" s="1"/>
  <c r="O25" i="16" s="1"/>
  <c r="O26" i="16" s="1"/>
  <c r="T22" i="16"/>
  <c r="T23" i="16" s="1"/>
  <c r="T24" i="16" s="1"/>
  <c r="T25" i="16" s="1"/>
  <c r="T26" i="16" s="1"/>
  <c r="T27" i="16" s="1"/>
  <c r="AN10" i="16"/>
  <c r="J12" i="16"/>
  <c r="AO12" i="16" s="1"/>
  <c r="AO11" i="16"/>
  <c r="N21" i="16"/>
  <c r="N22" i="16" s="1"/>
  <c r="N23" i="16" s="1"/>
  <c r="N24" i="16" s="1"/>
  <c r="N25" i="16" s="1"/>
  <c r="N26" i="16" s="1"/>
  <c r="N27" i="16" s="1"/>
  <c r="AC15" i="16"/>
  <c r="AC16" i="16" s="1"/>
  <c r="AC17" i="16" s="1"/>
  <c r="AC18" i="16" s="1"/>
  <c r="AC19" i="16" s="1"/>
  <c r="AC20" i="16" s="1"/>
  <c r="AC21" i="16" s="1"/>
  <c r="AC22" i="16" s="1"/>
  <c r="AC23" i="16" s="1"/>
  <c r="AC24" i="16" s="1"/>
  <c r="AC25" i="16" s="1"/>
  <c r="AC26" i="16" s="1"/>
  <c r="P13" i="16"/>
  <c r="I14" i="16"/>
  <c r="H17" i="16"/>
  <c r="AM13" i="16" l="1"/>
  <c r="AM14" i="16" s="1"/>
  <c r="AM15" i="16" s="1"/>
  <c r="AM16" i="16" s="1"/>
  <c r="AM17" i="16" s="1"/>
  <c r="AM18" i="16" s="1"/>
  <c r="AM19" i="16" s="1"/>
  <c r="AM20" i="16" s="1"/>
  <c r="AM21" i="16" s="1"/>
  <c r="AM22" i="16" s="1"/>
  <c r="AM23" i="16" s="1"/>
  <c r="AM24" i="16" s="1"/>
  <c r="AM25" i="16" s="1"/>
  <c r="AM26" i="16" s="1"/>
  <c r="L19" i="16"/>
  <c r="L20" i="16" s="1"/>
  <c r="L21" i="16" s="1"/>
  <c r="L22" i="16" s="1"/>
  <c r="L23" i="16" s="1"/>
  <c r="L24" i="16" s="1"/>
  <c r="L25" i="16" s="1"/>
  <c r="L26" i="16" s="1"/>
  <c r="L27" i="16" s="1"/>
  <c r="J13" i="16"/>
  <c r="J14" i="16" s="1"/>
  <c r="J15" i="16" s="1"/>
  <c r="J16" i="16" s="1"/>
  <c r="J17" i="16" s="1"/>
  <c r="J18" i="16" s="1"/>
  <c r="J19" i="16" s="1"/>
  <c r="I15" i="16"/>
  <c r="H18" i="16"/>
  <c r="P14" i="16"/>
  <c r="AN13" i="16" l="1"/>
  <c r="AN14" i="16"/>
  <c r="AO13" i="16"/>
  <c r="J20" i="16"/>
  <c r="J21" i="16" s="1"/>
  <c r="J22" i="16" s="1"/>
  <c r="J23" i="16" s="1"/>
  <c r="J24" i="16" s="1"/>
  <c r="J25" i="16" s="1"/>
  <c r="J26" i="16" s="1"/>
  <c r="J27" i="16" s="1"/>
  <c r="P15" i="16"/>
  <c r="AO14" i="16"/>
  <c r="H19" i="16"/>
  <c r="AN15" i="16"/>
  <c r="I16" i="16"/>
  <c r="H20" i="16" l="1"/>
  <c r="AN16" i="16"/>
  <c r="I17" i="16"/>
  <c r="P16" i="16"/>
  <c r="AO15" i="16"/>
  <c r="AN17" i="16" l="1"/>
  <c r="I18" i="16"/>
  <c r="P17" i="16"/>
  <c r="AO16" i="16"/>
  <c r="H21" i="16"/>
  <c r="H22" i="16" l="1"/>
  <c r="P18" i="16"/>
  <c r="AO17" i="16"/>
  <c r="AN18" i="16"/>
  <c r="I19" i="16"/>
  <c r="P19" i="16" l="1"/>
  <c r="AO18" i="16"/>
  <c r="AN19" i="16"/>
  <c r="I20" i="16"/>
  <c r="H23" i="16"/>
  <c r="H24" i="16" l="1"/>
  <c r="AN20" i="16"/>
  <c r="I21" i="16"/>
  <c r="P20" i="16"/>
  <c r="AO19" i="16"/>
  <c r="AN21" i="16" l="1"/>
  <c r="I22" i="16"/>
  <c r="P21" i="16"/>
  <c r="AO20" i="16"/>
  <c r="H25" i="16"/>
  <c r="H26" i="16" l="1"/>
  <c r="H27" i="16" s="1"/>
  <c r="P22" i="16"/>
  <c r="AO21" i="16"/>
  <c r="AN22" i="16"/>
  <c r="I23" i="16"/>
  <c r="AN23" i="16" l="1"/>
  <c r="I24" i="16"/>
  <c r="P23" i="16"/>
  <c r="AO22" i="16"/>
  <c r="P24" i="16" l="1"/>
  <c r="AO23" i="16"/>
  <c r="AN24" i="16"/>
  <c r="I25" i="16"/>
  <c r="AN25" i="16" l="1"/>
  <c r="I26" i="16"/>
  <c r="P25" i="16"/>
  <c r="AO24" i="16"/>
  <c r="P26" i="16" l="1"/>
  <c r="P27" i="16" s="1"/>
  <c r="D2" i="15" s="1" a="1"/>
  <c r="D2" i="15" s="1"/>
  <c r="AO25" i="16"/>
  <c r="A7" i="23"/>
  <c r="E3" i="16" l="1"/>
  <c r="A9" i="23"/>
  <c r="E9" i="23" s="1"/>
  <c r="E5" i="16"/>
  <c r="H7" i="23"/>
  <c r="E7" i="23"/>
  <c r="H9" i="23"/>
</calcChain>
</file>

<file path=xl/comments1.xml><?xml version="1.0" encoding="utf-8"?>
<comments xmlns="http://schemas.openxmlformats.org/spreadsheetml/2006/main">
  <authors>
    <author>Charlotte Falstrup</author>
  </authors>
  <commentList>
    <comment ref="G30" authorId="0" shapeId="0">
      <text>
        <r>
          <rPr>
            <b/>
            <sz val="9"/>
            <color indexed="81"/>
            <rFont val="Tahoma"/>
            <family val="2"/>
          </rPr>
          <t>Charlotte Falstrup:</t>
        </r>
        <r>
          <rPr>
            <sz val="9"/>
            <color indexed="81"/>
            <rFont val="Tahoma"/>
            <family val="2"/>
          </rPr>
          <t xml:space="preserve">
Der skal opnås mindst 10 EP i PRO1.7.1 for at sikre brugerinddragelsen.</t>
        </r>
      </text>
    </comment>
    <comment ref="G123" authorId="0" shapeId="0">
      <text>
        <r>
          <rPr>
            <b/>
            <sz val="9"/>
            <color indexed="81"/>
            <rFont val="Tahoma"/>
            <family val="2"/>
          </rPr>
          <t>Charlotte Falstrup:</t>
        </r>
        <r>
          <rPr>
            <sz val="9"/>
            <color indexed="81"/>
            <rFont val="Tahoma"/>
            <family val="2"/>
          </rPr>
          <t xml:space="preserve">
Der skal opnås mindst 10 EP i ENV1.5.1 til sikring af grundlag for byklimatisk optimering.
</t>
        </r>
      </text>
    </comment>
    <comment ref="G161" authorId="0" shapeId="0">
      <text>
        <r>
          <rPr>
            <b/>
            <sz val="9"/>
            <color indexed="81"/>
            <rFont val="Tahoma"/>
            <family val="2"/>
          </rPr>
          <t>Charlotte Falstrup:</t>
        </r>
        <r>
          <rPr>
            <sz val="9"/>
            <color indexed="81"/>
            <rFont val="Tahoma"/>
            <family val="2"/>
          </rPr>
          <t xml:space="preserve">
Der skal opnås 10 EP i ENV2.4.1 for at sikre eventuelle eksisterende habitater.</t>
        </r>
      </text>
    </comment>
    <comment ref="H346" authorId="0" shapeId="0">
      <text>
        <r>
          <rPr>
            <b/>
            <sz val="9"/>
            <color indexed="81"/>
            <rFont val="Tahoma"/>
            <family val="2"/>
          </rPr>
          <t>Charlotte Falstrup:</t>
        </r>
        <r>
          <rPr>
            <sz val="9"/>
            <color indexed="81"/>
            <rFont val="Tahoma"/>
            <family val="2"/>
          </rPr>
          <t xml:space="preserve">
Der skal opnås mindst 5 EP i SOC3.4.1.1 til sikring af basale tilbud.</t>
        </r>
      </text>
    </comment>
    <comment ref="H352" authorId="0" shapeId="0">
      <text>
        <r>
          <rPr>
            <b/>
            <sz val="9"/>
            <color indexed="81"/>
            <rFont val="Tahoma"/>
            <family val="2"/>
          </rPr>
          <t>Charlotte Falstrup:</t>
        </r>
        <r>
          <rPr>
            <sz val="9"/>
            <color indexed="81"/>
            <rFont val="Tahoma"/>
            <family val="2"/>
          </rPr>
          <t xml:space="preserve">
Der skal opnås mindst 5 EP i SOC3.4.2.1 til sikring af basale tilbud.</t>
        </r>
      </text>
    </comment>
    <comment ref="H438" authorId="0" shapeId="0">
      <text>
        <r>
          <rPr>
            <b/>
            <sz val="9"/>
            <color indexed="81"/>
            <rFont val="Tahoma"/>
            <family val="2"/>
          </rPr>
          <t>Charlotte Falstrup:</t>
        </r>
        <r>
          <rPr>
            <sz val="9"/>
            <color indexed="81"/>
            <rFont val="Tahoma"/>
            <family val="2"/>
          </rPr>
          <t xml:space="preserve">
Der skal opnås mindst 4 EP i TEC3.2.1.1 for sikring af basal adgang til offentlig transport.</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<sst xmlns="http://schemas.openxmlformats.org/spreadsheetml/2006/main" count="1498" uniqueCount="873">
  <si>
    <t>Byklima</t>
  </si>
  <si>
    <t>Fakta</t>
  </si>
  <si>
    <t>Miljø</t>
  </si>
  <si>
    <t>Social</t>
  </si>
  <si>
    <t>Teknisk</t>
  </si>
  <si>
    <t>x</t>
  </si>
  <si>
    <t>Demokrati</t>
  </si>
  <si>
    <t>Byliv</t>
  </si>
  <si>
    <t>Kategori</t>
  </si>
  <si>
    <t>Spørgsmål</t>
  </si>
  <si>
    <t>Point</t>
  </si>
  <si>
    <t>Tema</t>
  </si>
  <si>
    <t>Gennemsnit Prioritet</t>
  </si>
  <si>
    <t>Kort</t>
  </si>
  <si>
    <t>Prioritet</t>
  </si>
  <si>
    <t>Handling</t>
  </si>
  <si>
    <t>S Handling</t>
  </si>
  <si>
    <t>S Prioritet</t>
  </si>
  <si>
    <t>Byliv og mangfoldighed</t>
  </si>
  <si>
    <t>Mobilitet</t>
  </si>
  <si>
    <t>Byggeri og omfang</t>
  </si>
  <si>
    <t>Ressourcer og forsyning</t>
  </si>
  <si>
    <t>Natur og miljø</t>
  </si>
  <si>
    <t>Udearealer</t>
  </si>
  <si>
    <t>Klimatilpasning</t>
  </si>
  <si>
    <t>Biodiversitet</t>
  </si>
  <si>
    <t>Høj prioritet</t>
  </si>
  <si>
    <t>klik her</t>
  </si>
  <si>
    <t>Handlerum</t>
  </si>
  <si>
    <t>Lav prioritet</t>
  </si>
  <si>
    <t>Projekt:</t>
  </si>
  <si>
    <t>Hjælp 1</t>
  </si>
  <si>
    <t xml:space="preserve">I har angivet </t>
  </si>
  <si>
    <t xml:space="preserve">I vurdering af handlerum har I vurderet, at </t>
  </si>
  <si>
    <t>Hjælp 2</t>
  </si>
  <si>
    <t xml:space="preserve"> som </t>
  </si>
  <si>
    <t xml:space="preserve"> placeres således på skalaen:</t>
  </si>
  <si>
    <t>Hjælp 3</t>
  </si>
  <si>
    <t>. prioritet.</t>
  </si>
  <si>
    <t>Valg</t>
  </si>
  <si>
    <t>Svar</t>
  </si>
  <si>
    <t>Testområdet Bakkedal (BYO20-01)</t>
  </si>
  <si>
    <t>Byområder</t>
  </si>
  <si>
    <t>Campus</t>
  </si>
  <si>
    <t>Erhvervsområder</t>
  </si>
  <si>
    <t>Vurdering</t>
  </si>
  <si>
    <t>Kommentar fra GBC
1. CONFORMITY CHECK</t>
  </si>
  <si>
    <t>Auditor:</t>
  </si>
  <si>
    <t>Test Testesen, Ingeniør A/S</t>
  </si>
  <si>
    <t>Opnået EP</t>
  </si>
  <si>
    <t>Tast</t>
  </si>
  <si>
    <t>Max EP</t>
  </si>
  <si>
    <t>Vægt</t>
  </si>
  <si>
    <t>Vægtet EP</t>
  </si>
  <si>
    <t>Vægtet max EP</t>
  </si>
  <si>
    <t>Forklaring af ikoner:</t>
  </si>
  <si>
    <t>Auditors pointgivning er accepteret</t>
  </si>
  <si>
    <t>Ny dokumentation skal fremsendes for at kunne vurdere point</t>
  </si>
  <si>
    <t>Auditors pointgivning er afvist/justeret pba. dokumentation</t>
  </si>
  <si>
    <r>
      <rPr>
        <b/>
        <sz val="10"/>
        <color theme="1"/>
        <rFont val="Arial"/>
        <family val="2"/>
      </rPr>
      <t>Evalueringsmatrix</t>
    </r>
    <r>
      <rPr>
        <sz val="11"/>
        <color theme="1"/>
        <rFont val="Calibri"/>
        <family val="2"/>
        <scheme val="minor"/>
      </rPr>
      <t xml:space="preserve">
Kategori: Byområder
Version: 2020 2.0.1
Green Building Council Denmark 2020
Copyright DGNB GmbH (2020)</t>
    </r>
  </si>
  <si>
    <t>Signatur-
forklaring</t>
  </si>
  <si>
    <t>Felt skal udfyldes</t>
  </si>
  <si>
    <t>Felt udregnes auto-matisk</t>
  </si>
  <si>
    <t>System- specifik data</t>
  </si>
  <si>
    <t>Bruges ikke</t>
  </si>
  <si>
    <t>Minimum-krav</t>
  </si>
  <si>
    <r>
      <rPr>
        <i/>
        <sz val="10"/>
        <color theme="1"/>
        <rFont val="Arial"/>
        <family val="2"/>
      </rPr>
      <t xml:space="preserve">OBS! Hvis rækker med indikatorer er lukket: </t>
    </r>
    <r>
      <rPr>
        <sz val="11"/>
        <color theme="1"/>
        <rFont val="Calibri"/>
        <family val="2"/>
        <scheme val="minor"/>
      </rPr>
      <t xml:space="preserve">
Markér alt, gå til fanen </t>
    </r>
    <r>
      <rPr>
        <b/>
        <sz val="10"/>
        <color theme="1"/>
        <rFont val="Arial"/>
        <family val="2"/>
      </rPr>
      <t>Data</t>
    </r>
    <r>
      <rPr>
        <sz val="11"/>
        <color theme="1"/>
        <rFont val="Calibri"/>
        <family val="2"/>
        <scheme val="minor"/>
      </rPr>
      <t xml:space="preserve">, gruppen </t>
    </r>
    <r>
      <rPr>
        <b/>
        <sz val="10"/>
        <color theme="1"/>
        <rFont val="Arial"/>
        <family val="2"/>
      </rPr>
      <t>Disposition</t>
    </r>
    <r>
      <rPr>
        <sz val="11"/>
        <color theme="1"/>
        <rFont val="Calibri"/>
        <family val="2"/>
        <scheme val="minor"/>
      </rPr>
      <t xml:space="preserve"> og vælg </t>
    </r>
    <r>
      <rPr>
        <b/>
        <sz val="10"/>
        <color theme="1"/>
        <rFont val="Arial"/>
        <family val="2"/>
      </rPr>
      <t>Vis detalje</t>
    </r>
  </si>
  <si>
    <t>Nr</t>
  </si>
  <si>
    <t>Kriterium</t>
  </si>
  <si>
    <t>Indikator</t>
  </si>
  <si>
    <t>Vægtet EP total</t>
  </si>
  <si>
    <t>Max EP total</t>
  </si>
  <si>
    <t>Område EP i %</t>
  </si>
  <si>
    <t>Område max</t>
  </si>
  <si>
    <t>Total</t>
  </si>
  <si>
    <t>PRO1.2</t>
  </si>
  <si>
    <t>Integreret planlægning</t>
  </si>
  <si>
    <t>1.</t>
  </si>
  <si>
    <r>
      <t>Integreret planlægningsteam - Væsentligste faglige discipliner</t>
    </r>
    <r>
      <rPr>
        <sz val="11"/>
        <color theme="1"/>
        <rFont val="Calibri"/>
        <family val="2"/>
        <scheme val="minor"/>
      </rPr>
      <t xml:space="preserve">
Pointene reduceres hvis alle fagligheder ikke har været til stede fra begyndelsen. Faktorer findes i metodeafsnittet i manualen.</t>
    </r>
  </si>
  <si>
    <t>1.2.</t>
  </si>
  <si>
    <t xml:space="preserve">Der kan tildeles point for op til fire væsentlige, faglige discipliner repræsenteret i rådgivningsteamet (5 point per disciplin, maks. 20 point)
</t>
  </si>
  <si>
    <t>1.3.</t>
  </si>
  <si>
    <t xml:space="preserve">Der kan tildeles point for op til seks yderligere faglige discipliner repræsenteret i rådgivningsteamet (2 point per disciplin, maks. 12 point) 
</t>
  </si>
  <si>
    <t>2.</t>
  </si>
  <si>
    <t>Integreret planlægningsproces</t>
  </si>
  <si>
    <t>2.1.</t>
  </si>
  <si>
    <r>
      <t>Integration af DGNB-kriterier i planlægningsprocessen
H</t>
    </r>
    <r>
      <rPr>
        <sz val="10"/>
        <rFont val="Arial"/>
        <family val="2"/>
      </rPr>
      <t>vor tidligt i processen er alle DGNBs kriterier gjort til en del af den integrerede planlægning (opdeling i fem planlægningsfaser). Point gradueres fra 1-10. Max hvis DGNB er med fra rammeplanlægning.</t>
    </r>
    <r>
      <rPr>
        <b/>
        <sz val="10"/>
        <color rgb="FF3C4981"/>
        <rFont val="Arial"/>
        <family val="2"/>
      </rPr>
      <t xml:space="preserve">
</t>
    </r>
  </si>
  <si>
    <t>2.2.</t>
  </si>
  <si>
    <r>
      <t xml:space="preserve">Rammerne for samarbejdet om DGNB i planlægningsteamet
</t>
    </r>
    <r>
      <rPr>
        <sz val="10"/>
        <rFont val="Arial"/>
        <family val="2"/>
      </rPr>
      <t xml:space="preserve">Tidspunkt, hvorfra grænseflader er defineret og regelmæssige opfølgningsmøder er sat i værk. Oversigt over grænseflader skal altid indeholde projektorganisation og ansvarsfordeling. Vigtige milepæle og deadlines skal fremgå af mødeplanen. Point gradueres fra 1-10. Max hvis samarbejde er etableret fra rammeplanlægning.
</t>
    </r>
  </si>
  <si>
    <t>2.3.1.</t>
  </si>
  <si>
    <r>
      <rPr>
        <b/>
        <sz val="10"/>
        <color rgb="FF3C4981"/>
        <rFont val="Arial"/>
        <family val="2"/>
      </rPr>
      <t>Andre komponenter til fremme af et vellykket samarbejde</t>
    </r>
    <r>
      <rPr>
        <sz val="10"/>
        <rFont val="Arial"/>
        <family val="2"/>
      </rPr>
      <t xml:space="preserve">
Behovsafdækning. Rådgiverens/designerens kortlægning og forståelse af kundens behov FØR design. Informationsindsamlingen kan foregå på flere måder; workshops er ofte anvendt, men ikke den eneste mulighed.
</t>
    </r>
  </si>
  <si>
    <t>2.3.2.</t>
  </si>
  <si>
    <t xml:space="preserve">Milepæle: Grafisk overblik over projektets milepæle og evt. andre vigtige beslutningsmøder og delopgaver. Hele planlægningsteamet skal være bekendt med dokumentet.
</t>
  </si>
  <si>
    <t>2.3.3.</t>
  </si>
  <si>
    <t xml:space="preserve">Informationsudveksling: Der findes en internetbaseret og gennemskuelig kommunikationsplatform med aktuelle data, som alle medlemmer af planlægningsteamet har adgang til.
</t>
  </si>
  <si>
    <t>3.</t>
  </si>
  <si>
    <t>Udvikling af det bymæssige hovedgreb</t>
  </si>
  <si>
    <t>3.1.1</t>
  </si>
  <si>
    <r>
      <rPr>
        <b/>
        <sz val="10"/>
        <color rgb="FF3C4981"/>
        <rFont val="Arial"/>
        <family val="2"/>
      </rPr>
      <t>Kvalitet af designproces</t>
    </r>
    <r>
      <rPr>
        <sz val="11"/>
        <color theme="1"/>
        <rFont val="Calibri"/>
        <family val="2"/>
        <scheme val="minor"/>
      </rPr>
      <t xml:space="preserve">
Samarbejdende processer
</t>
    </r>
  </si>
  <si>
    <t>3.1.2</t>
  </si>
  <si>
    <t xml:space="preserve">Arkitektkonkurence
</t>
  </si>
  <si>
    <t>3.1.3</t>
  </si>
  <si>
    <t xml:space="preserve">Tværfaglig jury eller udvælgelseskomité
</t>
  </si>
  <si>
    <t>3.1.4</t>
  </si>
  <si>
    <t xml:space="preserve">Fastholdelse af hovedgreb
</t>
  </si>
  <si>
    <t>3.2.</t>
  </si>
  <si>
    <r>
      <rPr>
        <b/>
        <sz val="10"/>
        <color rgb="FF3C4981"/>
        <rFont val="Arial"/>
        <family val="2"/>
      </rPr>
      <t>Planlægningsscenarier</t>
    </r>
    <r>
      <rPr>
        <sz val="11"/>
        <color theme="1"/>
        <rFont val="Calibri"/>
        <family val="2"/>
        <scheme val="minor"/>
      </rPr>
      <t xml:space="preserve">
Det valgte byplanmæssige hovedgreb er undersøgt med reference til mindst </t>
    </r>
    <r>
      <rPr>
        <sz val="10"/>
        <color rgb="FFFF0000"/>
        <rFont val="Arial"/>
        <family val="2"/>
      </rPr>
      <t>2</t>
    </r>
    <r>
      <rPr>
        <sz val="11"/>
        <color theme="1"/>
        <rFont val="Calibri"/>
        <family val="2"/>
        <scheme val="minor"/>
      </rPr>
      <t xml:space="preserve"> alternative planlægningsscenarier. Der er givet et groft skøn af projektets bæredygtighed ud fra DGNBs kriterier for bæredygtighed for de tre planlægningsscenarier.
</t>
    </r>
  </si>
  <si>
    <t>PRO1.7</t>
  </si>
  <si>
    <t>Inddragelse</t>
  </si>
  <si>
    <r>
      <rPr>
        <b/>
        <sz val="10"/>
        <color theme="1"/>
        <rFont val="Arial"/>
        <family val="2"/>
      </rPr>
      <t>Graden af involvering</t>
    </r>
    <r>
      <rPr>
        <sz val="11"/>
        <color theme="1"/>
        <rFont val="Calibri"/>
        <family val="2"/>
        <scheme val="minor"/>
      </rPr>
      <t xml:space="preserve">
</t>
    </r>
  </si>
  <si>
    <t>1.1.</t>
  </si>
  <si>
    <r>
      <rPr>
        <b/>
        <sz val="10"/>
        <color rgb="FF3C4981"/>
        <rFont val="Arial"/>
        <family val="2"/>
      </rPr>
      <t>Udvikling af vision for byområdet</t>
    </r>
    <r>
      <rPr>
        <sz val="11"/>
        <color theme="1"/>
        <rFont val="Calibri"/>
        <family val="2"/>
        <scheme val="minor"/>
      </rPr>
      <t xml:space="preserve">
Information (2 EP)
Dialog (5 EP)
Medskabelse (8 EP)
Samskabelse (10 EP)
</t>
    </r>
  </si>
  <si>
    <r>
      <rPr>
        <b/>
        <sz val="10"/>
        <color rgb="FF3C4981"/>
        <rFont val="Arial"/>
        <family val="2"/>
      </rPr>
      <t>Udvikling af det byplanmæssige hovedgreb</t>
    </r>
    <r>
      <rPr>
        <sz val="11"/>
        <color theme="1"/>
        <rFont val="Calibri"/>
        <family val="2"/>
        <scheme val="minor"/>
      </rPr>
      <t xml:space="preserve">
Information (2 EP)
Dialog (5 EP)
Medskabelse (8 EP)
Samskabelse (10 EP)
</t>
    </r>
  </si>
  <si>
    <r>
      <rPr>
        <b/>
        <sz val="10"/>
        <color rgb="FF3C4981"/>
        <rFont val="Arial"/>
        <family val="2"/>
      </rPr>
      <t>Udvikling af fælles friarealer, byrum mv. i byområdet</t>
    </r>
    <r>
      <rPr>
        <sz val="11"/>
        <color theme="1"/>
        <rFont val="Calibri"/>
        <family val="2"/>
        <scheme val="minor"/>
      </rPr>
      <t xml:space="preserve">
Information (2 EP)
Dialog (5 EP)
Medskabelse (8 EP)
Samskabelse (10 EP)
</t>
    </r>
  </si>
  <si>
    <t>1.4.</t>
  </si>
  <si>
    <r>
      <rPr>
        <b/>
        <sz val="10"/>
        <color rgb="FF3C4981"/>
        <rFont val="Arial"/>
        <family val="2"/>
      </rPr>
      <t>Anvendelsesfase</t>
    </r>
    <r>
      <rPr>
        <sz val="11"/>
        <color theme="1"/>
        <rFont val="Calibri"/>
        <family val="2"/>
        <scheme val="minor"/>
      </rPr>
      <t xml:space="preserve">
Information (2 EP)
Dialog (5 EP)
Medskabelse (8 EP)
Samskabelse (10 EP)
</t>
    </r>
  </si>
  <si>
    <t>Deltagernes indflydelse på resultatet</t>
  </si>
  <si>
    <r>
      <rPr>
        <b/>
        <sz val="10"/>
        <color rgb="FF3C4981"/>
        <rFont val="Arial"/>
        <family val="2"/>
      </rPr>
      <t>Udvikling af vision for byområdet</t>
    </r>
    <r>
      <rPr>
        <sz val="11"/>
        <color theme="1"/>
        <rFont val="Calibri"/>
        <family val="2"/>
        <scheme val="minor"/>
      </rPr>
      <t xml:space="preserve">
Lille indflydelse (2 EP)
Mellem indflydelse (5 EP)
Stor indflydelse (7,5 EP)
</t>
    </r>
  </si>
  <si>
    <r>
      <rPr>
        <b/>
        <sz val="10"/>
        <color rgb="FF3C4981"/>
        <rFont val="Arial"/>
        <family val="2"/>
      </rPr>
      <t>Udvikling af det byplanmæssige hovedgreb</t>
    </r>
    <r>
      <rPr>
        <sz val="11"/>
        <color theme="1"/>
        <rFont val="Calibri"/>
        <family val="2"/>
        <scheme val="minor"/>
      </rPr>
      <t xml:space="preserve">
Lille indflydelse (2 EP)
Mellem indflydelse (5 EP)
Stor indflydelse (7,5 EP)
</t>
    </r>
  </si>
  <si>
    <t>2.3.</t>
  </si>
  <si>
    <r>
      <rPr>
        <b/>
        <sz val="10"/>
        <color rgb="FF3C4981"/>
        <rFont val="Arial"/>
        <family val="2"/>
      </rPr>
      <t>Udvikling af fælles friarealer, byrum mv. i byområdet</t>
    </r>
    <r>
      <rPr>
        <sz val="11"/>
        <color theme="1"/>
        <rFont val="Calibri"/>
        <family val="2"/>
        <scheme val="minor"/>
      </rPr>
      <t xml:space="preserve">
Lille indflydelse (2 EP)
Mellem indflydelse (5 EP)
Stor indflydelse (7,5 EP)
</t>
    </r>
  </si>
  <si>
    <t>2.4.</t>
  </si>
  <si>
    <r>
      <rPr>
        <b/>
        <sz val="10"/>
        <color rgb="FF3C4981"/>
        <rFont val="Arial"/>
        <family val="2"/>
      </rPr>
      <t>Anvendelsesfase</t>
    </r>
    <r>
      <rPr>
        <sz val="11"/>
        <color theme="1"/>
        <rFont val="Calibri"/>
        <family val="2"/>
        <scheme val="minor"/>
      </rPr>
      <t xml:space="preserve">
Lille indflydelse (2 EP)
Mellem indflydelse (5 EP)
Stor indflydelse (7,5 EP)
</t>
    </r>
  </si>
  <si>
    <t>De deltagerinvolverende processers fokus på bæredygtighed</t>
  </si>
  <si>
    <t xml:space="preserve">Der kan tildeles yderligere 30 point, hvis der i inddragelsen har været særligt fokus på bæredygtighed. Der kan tildeles 10 EP per væsentligt bidrag til et mere bæredygtigt projekt.
</t>
  </si>
  <si>
    <t>PRO1.8</t>
  </si>
  <si>
    <t>Projektstyring</t>
  </si>
  <si>
    <t>Projektledelse</t>
  </si>
  <si>
    <r>
      <t xml:space="preserve">Implementering af projektledelse
</t>
    </r>
    <r>
      <rPr>
        <sz val="10"/>
        <rFont val="Arial"/>
        <family val="2"/>
      </rPr>
      <t xml:space="preserve">Bygherre har udpeget en gennemgående projektleder med det overordnede ansvar for udvikling af byområdet. (5 EP)
</t>
    </r>
    <r>
      <rPr>
        <b/>
        <sz val="10"/>
        <rFont val="Arial"/>
        <family val="2"/>
      </rPr>
      <t xml:space="preserve">som ovenfor, samt:
</t>
    </r>
    <r>
      <rPr>
        <sz val="10"/>
        <rFont val="Arial"/>
        <family val="2"/>
      </rPr>
      <t>Den gennemgående projektledelse er initieret inden udarbejdelse af en lokalplan for byområdet og projektlederen har deltaget i relevante forarbejder, der har ledt til lokalplanens tilblivelse. (10 EP).</t>
    </r>
  </si>
  <si>
    <t>Risikostyring</t>
  </si>
  <si>
    <t xml:space="preserve">Der er udført en tidlig risikoanalyse, til minimering af risici. 
</t>
  </si>
  <si>
    <t xml:space="preserve">Projektejer foretager eller foranlediger en løbende risikostyring i projektet. Milepæle skal være fastsat fra projektstart.
</t>
  </si>
  <si>
    <t>Sikring af bæredygtighedsmål</t>
  </si>
  <si>
    <t>3.1.</t>
  </si>
  <si>
    <t xml:space="preserve">Der er anvendt konkrete bæredygtighedsmål (DGNB eller tilsvarende), senest fra første entrepriseudbud.
</t>
  </si>
  <si>
    <t>Dokumentation af kontraktmæssigt bindende miljømæssige, økonomiske og socio-kulturelle projektmål (f.eks. udmøntet i designmanual, kontrakter, kvalitetsstandarder).</t>
  </si>
  <si>
    <t>3.3.</t>
  </si>
  <si>
    <t xml:space="preserve">Projektets bæredygtighedsmål opdateres løbende. Alle involverede informeres om opdateringerne og nødvendige handlinger uddelegeres systematisk.
</t>
  </si>
  <si>
    <t>4.</t>
  </si>
  <si>
    <t>Tidsplanlægning</t>
  </si>
  <si>
    <r>
      <rPr>
        <sz val="10"/>
        <rFont val="Arial"/>
        <family val="2"/>
      </rPr>
      <t xml:space="preserve">Der findes en professionel og fleksibel tidsplan (f.eks. MS-projekt eller lignende), opdelt i ydelsesfaser og byggeafsnit (5 EP)
</t>
    </r>
    <r>
      <rPr>
        <b/>
        <sz val="10"/>
        <rFont val="Arial"/>
        <family val="2"/>
      </rPr>
      <t>eller</t>
    </r>
    <r>
      <rPr>
        <sz val="10"/>
        <rFont val="Arial"/>
        <family val="2"/>
      </rPr>
      <t xml:space="preserve">
Der findes en professionel og fleksibel tidsplan (f.eks. MS-projekt eller lignende) med detaljeret opdeling i de enkelte ydelsesfaser i projektudviklingen samt opdeling i de forskellige individuelle konstruktionsfaser. Der er indlagt buffertid i de enkelte byggeafsnit fra designfasen for at tage højde for risici og alternativer. (10 EP)</t>
    </r>
    <r>
      <rPr>
        <b/>
        <sz val="10"/>
        <rFont val="Arial"/>
        <family val="2"/>
      </rPr>
      <t xml:space="preserve">
</t>
    </r>
  </si>
  <si>
    <t>5.</t>
  </si>
  <si>
    <t>Omkostningskontrol</t>
  </si>
  <si>
    <t>5.1.</t>
  </si>
  <si>
    <r>
      <rPr>
        <b/>
        <sz val="10"/>
        <color rgb="FF3C4981"/>
        <rFont val="Arial"/>
        <family val="2"/>
      </rPr>
      <t>Markedsanalyse</t>
    </r>
    <r>
      <rPr>
        <sz val="11"/>
        <color theme="1"/>
        <rFont val="Calibri"/>
        <family val="2"/>
        <scheme val="minor"/>
      </rPr>
      <t xml:space="preserve">
Der er foretaget en markedsanalyse som forundersøgelse af byområdet inden fastlæggelse af byområdets fordeling af boliger, erhverv, detailhandel mv. Markedsanalysen indeholder en absorptionsanalyse med angivelse af tidsperspektivet for byområdets udvikling.
</t>
    </r>
  </si>
  <si>
    <t>5.2.</t>
  </si>
  <si>
    <r>
      <rPr>
        <b/>
        <sz val="10"/>
        <color rgb="FF3C4981"/>
        <rFont val="Arial"/>
        <family val="2"/>
      </rPr>
      <t>Omkostningskontrol - rådgivning og optimering</t>
    </r>
    <r>
      <rPr>
        <sz val="11"/>
        <color theme="1"/>
        <rFont val="Calibri"/>
        <family val="2"/>
        <scheme val="minor"/>
      </rPr>
      <t xml:space="preserve">
Der findes en økonomimodel med opstilling af projektets samlede omkostninger og indtægter og økonomimodellen er aktivt anvendt som økonomisk styringsværktøj (10 EP)
</t>
    </r>
    <r>
      <rPr>
        <b/>
        <sz val="10"/>
        <rFont val="Arial"/>
        <family val="2"/>
      </rPr>
      <t>som ovenfor, samt</t>
    </r>
    <r>
      <rPr>
        <sz val="11"/>
        <color theme="1"/>
        <rFont val="Calibri"/>
        <family val="2"/>
        <scheme val="minor"/>
      </rPr>
      <t xml:space="preserve">
Økonomimodellen er udarbejdet som en cash flow model (15 EP)
</t>
    </r>
  </si>
  <si>
    <t>5.3.</t>
  </si>
  <si>
    <t xml:space="preserve">Tidspunkt, hvorfra økonomimodellen er taget i anvendelse (max. 10 EP)
</t>
  </si>
  <si>
    <t>PRO1.9</t>
  </si>
  <si>
    <t>Parternes engagement</t>
  </si>
  <si>
    <t xml:space="preserve">Aktivt ejerskab
</t>
  </si>
  <si>
    <t>1.1.2.</t>
  </si>
  <si>
    <r>
      <rPr>
        <b/>
        <sz val="10"/>
        <color rgb="FF3C4981"/>
        <rFont val="Arial"/>
        <family val="2"/>
      </rPr>
      <t>Analyse af rammebetingelser</t>
    </r>
    <r>
      <rPr>
        <sz val="11"/>
        <color theme="1"/>
        <rFont val="Calibri"/>
        <family val="2"/>
        <scheme val="minor"/>
      </rPr>
      <t xml:space="preserve">
Analyse af hvilke faktorer, der kan påvirke interessenters mulighed for at starte, udvikle og drive delprojekter i planlægningen af byområdet.
</t>
    </r>
  </si>
  <si>
    <t>1.1.3.</t>
  </si>
  <si>
    <t xml:space="preserve">Handleplan for hvordan rammebetingelserne håndteres (styringsværktøjer), og hvordan interessenternes engagement i projektet sikres og fastholdes.
</t>
  </si>
  <si>
    <r>
      <rPr>
        <b/>
        <sz val="10"/>
        <color rgb="FF3C4981"/>
        <rFont val="Arial"/>
        <family val="2"/>
      </rPr>
      <t>Opbygning eller styrkelse af socialt fællesskab</t>
    </r>
    <r>
      <rPr>
        <sz val="11"/>
        <color theme="1"/>
        <rFont val="Calibri"/>
        <family val="2"/>
        <scheme val="minor"/>
      </rPr>
      <t xml:space="preserve">
Udvikler, investor, involverede virksomheder eller kommunen tilbyder tiltag, der kan styrke det sociale fællesskab i byområdet. Det kan f.eks. være fællesfaciliteter, lokalavis eller byfester.
</t>
    </r>
  </si>
  <si>
    <r>
      <rPr>
        <b/>
        <sz val="10"/>
        <color theme="4" tint="-0.499984740745262"/>
        <rFont val="Arial"/>
        <family val="2"/>
      </rPr>
      <t>Bæredygtighedsaspekter i ordretildeling</t>
    </r>
    <r>
      <rPr>
        <sz val="11"/>
        <color theme="1"/>
        <rFont val="Calibri"/>
        <family val="2"/>
        <scheme val="minor"/>
      </rPr>
      <t xml:space="preserve">
Byggegrunde udbydes/tildeles efter andre modeller end kun grundpris. Miljømæssige og/eller sociale aspekter bliver tilgodeset, enten gennem tildelingskriterier eller som afslag, tilskud eller andre incitamenter.
</t>
    </r>
  </si>
  <si>
    <r>
      <rPr>
        <b/>
        <sz val="10"/>
        <color rgb="FF3C4981"/>
        <rFont val="Arial"/>
        <family val="2"/>
      </rPr>
      <t>Finansielt engagement</t>
    </r>
    <r>
      <rPr>
        <sz val="11"/>
        <color theme="1"/>
        <rFont val="Calibri"/>
        <family val="2"/>
        <scheme val="minor"/>
      </rPr>
      <t xml:space="preserve">
Finansiering af f.eks. mobilitet, grønne arealer, klimatilpasning eller andet, der ikke giver tilbagebetaling til giveren.
2-5 % af de samlede anlægsomkostninger: 5 EP
Mere end 5 % af de samlede anlægsomkostninger: 10 EP
</t>
    </r>
  </si>
  <si>
    <t>Kommunalt engagement</t>
  </si>
  <si>
    <r>
      <rPr>
        <b/>
        <sz val="10"/>
        <color rgb="FF3C4981"/>
        <rFont val="Arial"/>
        <family val="2"/>
      </rPr>
      <t>Projektorganisation</t>
    </r>
    <r>
      <rPr>
        <sz val="11"/>
        <color theme="1"/>
        <rFont val="Calibri"/>
        <family val="2"/>
        <scheme val="minor"/>
      </rPr>
      <t xml:space="preserve">
Det vurderes positivt, hvis der etableres en specifik projektorganisation i den kommunale administration, hvor der kan udpeges kontaktpersoner med ansvar for processen og hvor det derfor vil være muligt at etablere korte beslutningsveje. Engagementet klassificeres i tre niveauer: Begrænset (0 EP), tilstrækkeligt (10 EP) eller proaktivt (20 EP).
</t>
    </r>
  </si>
  <si>
    <r>
      <rPr>
        <b/>
        <sz val="10"/>
        <color rgb="FF3C4981"/>
        <rFont val="Arial"/>
        <family val="2"/>
      </rPr>
      <t>Kommunale startprojekter</t>
    </r>
    <r>
      <rPr>
        <sz val="11"/>
        <color theme="1"/>
        <rFont val="Calibri"/>
        <family val="2"/>
        <scheme val="minor"/>
      </rPr>
      <t xml:space="preserve">
Kommunen bidrager med konkrete, kommunalt finansierede tiltag i byudviklingsprocessen. De kan både være af midlertidig og/eller blivende karakter. Eksempler: Etablering af en lokal park, et særligt anlæg til fritidsaktiviteter eller andre lignende projekter. 10 EP per projekt, max 20 EP.
</t>
    </r>
  </si>
  <si>
    <t>PRO2.1</t>
  </si>
  <si>
    <r>
      <t xml:space="preserve">Byggeplads og byggeproces  </t>
    </r>
    <r>
      <rPr>
        <b/>
        <sz val="10"/>
        <color rgb="FFCCFFCC"/>
        <rFont val="Arial"/>
        <family val="2"/>
      </rPr>
      <t>CØ-BONUS - FOREBYGGELSE AF AFFALD</t>
    </r>
  </si>
  <si>
    <t>Logistik</t>
  </si>
  <si>
    <t>1.1.1</t>
  </si>
  <si>
    <r>
      <rPr>
        <b/>
        <sz val="10"/>
        <color rgb="FF3C4981"/>
        <rFont val="Arial"/>
        <family val="2"/>
      </rPr>
      <t>Logistik - koncept og tiltag</t>
    </r>
    <r>
      <rPr>
        <sz val="11"/>
        <color theme="1"/>
        <rFont val="Calibri"/>
        <family val="2"/>
        <scheme val="minor"/>
      </rPr>
      <t xml:space="preserve">
Der foreligger et sammenhængende logistikkoncept for opbygning af områdets byggeafsnit, med præsentation af tiltag til at minimere negative påvirkninger på tilstødende byggeafsnit i byområdet såvel som på byområder uden for projektområdet. (5 EP)</t>
    </r>
  </si>
  <si>
    <t>1.1.2</t>
  </si>
  <si>
    <r>
      <rPr>
        <b/>
        <sz val="10"/>
        <color rgb="FF3C4981"/>
        <rFont val="Arial"/>
        <family val="2"/>
      </rPr>
      <t>Som ovenfor, samt</t>
    </r>
    <r>
      <rPr>
        <sz val="11"/>
        <color theme="1"/>
        <rFont val="Calibri"/>
        <family val="2"/>
        <scheme val="minor"/>
      </rPr>
      <t xml:space="preserve">
Dokumentation, der viser, at tiltag til at minimere negative påvirkninger er implementeret og har effekt (5 EP)</t>
    </r>
  </si>
  <si>
    <t>1.1.3</t>
  </si>
  <si>
    <r>
      <rPr>
        <b/>
        <sz val="10"/>
        <color rgb="FF3C4981"/>
        <rFont val="Arial"/>
        <family val="2"/>
      </rPr>
      <t>Som første indikator, samt</t>
    </r>
    <r>
      <rPr>
        <sz val="11"/>
        <color theme="1"/>
        <rFont val="Calibri"/>
        <family val="2"/>
        <scheme val="minor"/>
      </rPr>
      <t xml:space="preserve">
Præsentation af hvordan brugere og naboer rettidigt er blevet informeret og inddraget (5 EP)
</t>
    </r>
  </si>
  <si>
    <t>Affald</t>
  </si>
  <si>
    <t>2.1.1</t>
  </si>
  <si>
    <r>
      <rPr>
        <b/>
        <sz val="10"/>
        <color rgb="FF3C4981"/>
        <rFont val="Arial"/>
        <family val="2"/>
      </rPr>
      <t>Minimering og sortering af affald på byggepladser</t>
    </r>
    <r>
      <rPr>
        <sz val="11"/>
        <color theme="1"/>
        <rFont val="Calibri"/>
        <family val="2"/>
        <scheme val="minor"/>
      </rPr>
      <t xml:space="preserve">
Der stilles i udbudsmaterialet krav til tiltag i forbindelse med sortering og bortskaffelse af affald, som går ud over myndighedernes mindstekrav, og kravene imødekommes i tilbudsmaterialet (5 EP)</t>
    </r>
  </si>
  <si>
    <t>2.1.2</t>
  </si>
  <si>
    <r>
      <rPr>
        <b/>
        <sz val="10"/>
        <color rgb="FF3C4981"/>
        <rFont val="Arial"/>
        <family val="2"/>
      </rPr>
      <t>Som ovenfor, samt</t>
    </r>
    <r>
      <rPr>
        <sz val="11"/>
        <color theme="1"/>
        <rFont val="Calibri"/>
        <family val="2"/>
        <scheme val="minor"/>
      </rPr>
      <t xml:space="preserve">
Byggeledelsen kontrollerer, at affaldet sorteres korrekt og at affaldet håndteres korrekt, også efter afhentning af transportør. Affald er sikret mod vind (5 EP)</t>
    </r>
  </si>
  <si>
    <t>2.1.3</t>
  </si>
  <si>
    <r>
      <rPr>
        <b/>
        <sz val="10"/>
        <color rgb="FF3C4981"/>
        <rFont val="Arial"/>
        <family val="2"/>
      </rPr>
      <t>Som første indikator, samt</t>
    </r>
    <r>
      <rPr>
        <sz val="11"/>
        <color theme="1"/>
        <rFont val="Calibri"/>
        <family val="2"/>
        <scheme val="minor"/>
      </rPr>
      <t xml:space="preserve">
Informering af alle involveret i byggeprocessen med fokus på
problematikken vedrørende affaldsforebyggelse og sortering eller sparring
med affaldslogistikeksperter (5 EP)</t>
    </r>
  </si>
  <si>
    <r>
      <rPr>
        <b/>
        <sz val="10"/>
        <color rgb="FFA5D867"/>
        <rFont val="Arial"/>
        <family val="2"/>
      </rPr>
      <t>CØ-BONUS - FOREBYGGELSE AF AFFALD PÅ BYGGEPLADSEN</t>
    </r>
    <r>
      <rPr>
        <sz val="11"/>
        <color theme="1"/>
        <rFont val="Calibri"/>
        <family val="2"/>
        <scheme val="minor"/>
      </rPr>
      <t xml:space="preserve">
På byggepladsen implementeres nye og væsentlige affaldsforebyggende koncepter, konstruktionsmetoder eller teknologier.
</t>
    </r>
  </si>
  <si>
    <r>
      <rPr>
        <b/>
        <sz val="10"/>
        <color rgb="FFA5D867"/>
        <rFont val="Arial"/>
        <family val="2"/>
      </rPr>
      <t>CØ-BONUS - RESSOURCEKORTLÆGNING</t>
    </r>
    <r>
      <rPr>
        <sz val="11"/>
        <color theme="1"/>
        <rFont val="Calibri"/>
        <family val="2"/>
        <scheme val="minor"/>
      </rPr>
      <t xml:space="preserve">
Krav om at der forud for renoverings- og nedbrydningsprojekter foretages en kortlægning af ressourcer samt evt. bygningsforurening i projektet med henblik på at fremme cirkulære kredsløb af bygge- og anlægsaffald lokalt i byområdet hvis muligt, alternativt via eksterne anlæg.
</t>
    </r>
  </si>
  <si>
    <t>Støj og vibrationer</t>
  </si>
  <si>
    <t>3.1</t>
  </si>
  <si>
    <r>
      <rPr>
        <b/>
        <sz val="10"/>
        <color rgb="FF3C4981"/>
        <rFont val="Arial"/>
        <family val="2"/>
      </rPr>
      <t>Lavt støj- og vibrationsniveau på byggepladser</t>
    </r>
    <r>
      <rPr>
        <sz val="11"/>
        <color theme="1"/>
        <rFont val="Calibri"/>
        <family val="2"/>
        <scheme val="minor"/>
      </rPr>
      <t xml:space="preserve">
I udbuds- og tilbudsmaterialer er der formuleret krav til niveauet af støj (5 EP)
</t>
    </r>
  </si>
  <si>
    <t>3.2</t>
  </si>
  <si>
    <r>
      <rPr>
        <b/>
        <sz val="10"/>
        <color rgb="FF3C4981"/>
        <rFont val="Arial"/>
        <family val="2"/>
      </rPr>
      <t>Som ovenfor, samt</t>
    </r>
    <r>
      <rPr>
        <sz val="11"/>
        <color theme="1"/>
        <rFont val="Calibri"/>
        <family val="2"/>
        <scheme val="minor"/>
      </rPr>
      <t xml:space="preserve">
Der er implementeret et koncept til undgåelse eller reduktion af støj/vibrationer fra byggepladsen, f.eks ved at bruge støj- og vibrationssvage maskiner eller arbejdsteknikker. Konceptet indeholder hensyntagen til omgivelserne, f.eks. ved at planlægge leverancer med store lastbiler indenfor normal arbejdstid. (5 EP)</t>
    </r>
  </si>
  <si>
    <t>3.3</t>
  </si>
  <si>
    <r>
      <rPr>
        <b/>
        <sz val="10"/>
        <color rgb="FF3C4981"/>
        <rFont val="Arial"/>
        <family val="2"/>
      </rPr>
      <t>Som første indikator, samt</t>
    </r>
    <r>
      <rPr>
        <sz val="11"/>
        <color theme="1"/>
        <rFont val="Calibri"/>
        <family val="2"/>
        <scheme val="minor"/>
      </rPr>
      <t xml:space="preserve">
Kontrolmålinger gennemføres ved særlige opgaver som pilotering eller spunsning (EP 5)
</t>
    </r>
  </si>
  <si>
    <r>
      <rPr>
        <b/>
        <sz val="10"/>
        <color rgb="FF00ACE9"/>
        <rFont val="Arial"/>
        <family val="2"/>
      </rPr>
      <t>INNOVATIONSMULIGHED</t>
    </r>
    <r>
      <rPr>
        <sz val="11"/>
        <color theme="1"/>
        <rFont val="Calibri"/>
        <family val="2"/>
        <scheme val="minor"/>
      </rPr>
      <t xml:space="preserve">
Nyskabende koncepter, metoder og teknologier til reduktion af støj, som forbedrer forholdene for de ansatte på byggepladsen, kan regnes med indenfor den overordnede pointramme per underkriterium
</t>
    </r>
  </si>
  <si>
    <t>Støv</t>
  </si>
  <si>
    <t>4.1</t>
  </si>
  <si>
    <r>
      <rPr>
        <b/>
        <sz val="10"/>
        <color rgb="FF3C4981"/>
        <rFont val="Arial"/>
        <family val="2"/>
      </rPr>
      <t>Byggepladser med lavt støvniveau</t>
    </r>
    <r>
      <rPr>
        <sz val="11"/>
        <color theme="1"/>
        <rFont val="Calibri"/>
        <family val="2"/>
        <scheme val="minor"/>
      </rPr>
      <t xml:space="preserve">
Der er formuleret krav til støvbegrænsende tiltag i udbudsmaterialet og svaret på dette i tilbudsmaterialet (5 EP)</t>
    </r>
  </si>
  <si>
    <t>4.2</t>
  </si>
  <si>
    <r>
      <rPr>
        <b/>
        <sz val="10"/>
        <color rgb="FF3C4981"/>
        <rFont val="Arial"/>
        <family val="2"/>
      </rPr>
      <t>Som ovenfor, samt</t>
    </r>
    <r>
      <rPr>
        <sz val="11"/>
        <color theme="1"/>
        <rFont val="Calibri"/>
        <family val="2"/>
        <scheme val="minor"/>
      </rPr>
      <t xml:space="preserve">
Der er klare definitioner af hvilke foranstaltninger der skal træffes hvornår for at forhindre dannelse af støv (i hvilke arbejdsprocesser, vejrforhold, steder på byggepladsen, hvilke foranstaltninger der træffes af hvem m.m.). Foranstaltninger registreres/dokumenteres i hele byggeperioden, f.eks. i en logbog. (5 EP)</t>
    </r>
  </si>
  <si>
    <t>4.3</t>
  </si>
  <si>
    <r>
      <rPr>
        <b/>
        <sz val="10"/>
        <color rgb="FF3C4981"/>
        <rFont val="Arial"/>
        <family val="2"/>
      </rPr>
      <t>Som første indikator, samt</t>
    </r>
    <r>
      <rPr>
        <sz val="11"/>
        <color theme="1"/>
        <rFont val="Calibri"/>
        <family val="2"/>
        <scheme val="minor"/>
      </rPr>
      <t xml:space="preserve">
Det kontrolleres via hyppig inspektion på pladsen at de fastsatte krav overholdes (5 EP)
</t>
    </r>
  </si>
  <si>
    <r>
      <rPr>
        <b/>
        <sz val="10"/>
        <color rgb="FF00ACE9"/>
        <rFont val="Arial"/>
        <family val="2"/>
      </rPr>
      <t>INNOVATIONSMULIGHED</t>
    </r>
    <r>
      <rPr>
        <sz val="11"/>
        <color theme="1"/>
        <rFont val="Calibri"/>
        <family val="2"/>
        <scheme val="minor"/>
      </rPr>
      <t xml:space="preserve">
Nyskabende koncepter, metoder og teknologier til reduktion af støv, som forbedrer forholdene for de ansatte på byggepladsen, kan regnes med indenfor den overordnede pointramme per underkriterium
</t>
    </r>
  </si>
  <si>
    <t>Miljø- og naturbeskyttelse</t>
  </si>
  <si>
    <t>5.1.1.</t>
  </si>
  <si>
    <r>
      <rPr>
        <b/>
        <sz val="10"/>
        <color rgb="FF3C4981"/>
        <rFont val="Arial"/>
        <family val="2"/>
      </rPr>
      <t>Grundlag for miljø- og naturbeskyttelse</t>
    </r>
    <r>
      <rPr>
        <sz val="11"/>
        <color theme="1"/>
        <rFont val="Calibri"/>
        <family val="2"/>
        <scheme val="minor"/>
      </rPr>
      <t xml:space="preserve">
Ved planlægningen af byggepladsen foretages en analyse af risici ved byggeaktiviteterne, som f.eks. jord- og grundvandsforurening, jordkomprimering, erosionshændelser samt habitater truet af byggearbejde.
</t>
    </r>
  </si>
  <si>
    <t>5.1.2.</t>
  </si>
  <si>
    <t xml:space="preserve">Med udgangspunkt i analysen beskrives de nødvendige beskyttelsesforanstaltninger i en miljøplan, som indgår i alle udbud. Det skal fremgå tydeligt af de efterfølgende byggepladsplaner, hvis der er områder, som af miljøhensyn ikke må benyttes til bestemte aktiviteter
</t>
  </si>
  <si>
    <t>5.2.1.</t>
  </si>
  <si>
    <r>
      <rPr>
        <b/>
        <sz val="10"/>
        <color rgb="FF3C4981"/>
        <rFont val="Arial"/>
        <family val="2"/>
      </rPr>
      <t>Yderligere tiltag til miljø- og naturbeskyttelse</t>
    </r>
    <r>
      <rPr>
        <sz val="11"/>
        <color theme="1"/>
        <rFont val="Calibri"/>
        <family val="2"/>
        <scheme val="minor"/>
      </rPr>
      <t xml:space="preserve">
Inddragelse af miljøeksperter samt eksperter i byggeledelse og logistik.
</t>
    </r>
  </si>
  <si>
    <t>5.2.2.</t>
  </si>
  <si>
    <t xml:space="preserve">Køretøjer og maskiner må kun tankes, rengøres eller skiftes olie på, på særligt udpegede, og dertil indrettede, steder (f.eks. med opsamling eller andre forholdsregler der kan forhindre jordforurening).
</t>
  </si>
  <si>
    <t>5.2.3.</t>
  </si>
  <si>
    <t xml:space="preserve">Overholdelse af miljø- og naturbeskyttelsen (natur, jord, vand) kontrolleres regelmæssigt af byggeledelsen, samt ved specialisters inspektion på pladsen.
</t>
  </si>
  <si>
    <t>5.2.4.</t>
  </si>
  <si>
    <t xml:space="preserve">Der skal foreligge en plan for jordhåndtering. Opgravet jord håndteres således, at jordens naturlige egenskaber bevares bedst muligt, med henblik på efterfølgende genbrug. Jord, som mellemdeponeres, skal beskyttes mod erosion ved afdækning med genanvendelige presenninger eller folier.
</t>
  </si>
  <si>
    <t>5.2</t>
  </si>
  <si>
    <r>
      <rPr>
        <b/>
        <sz val="10"/>
        <color rgb="FF00ACE9"/>
        <rFont val="Arial"/>
        <family val="2"/>
      </rPr>
      <t>INNOVATIONSMULIGHED</t>
    </r>
    <r>
      <rPr>
        <sz val="11"/>
        <color theme="1"/>
        <rFont val="Calibri"/>
        <family val="2"/>
        <scheme val="minor"/>
      </rPr>
      <t xml:space="preserve">
Yderligere eller alternative tiltag og målinger til miljø- og naturbeskyttelse kan medregnes, hvis de ikke er foreskrevet fra officiel hånd (lovgivning, myndigheder m.fl.) og hvis de beviseligt højner kvaliteten af beskyttelsen.
</t>
    </r>
  </si>
  <si>
    <t>PRO2.4</t>
  </si>
  <si>
    <t>Monitorering og fastholdelse</t>
  </si>
  <si>
    <t>Bæredygtighedsledelse i drift</t>
  </si>
  <si>
    <r>
      <rPr>
        <b/>
        <sz val="10"/>
        <color rgb="FF3C4981"/>
        <rFont val="Arial"/>
        <family val="2"/>
      </rPr>
      <t>Områdeledelse</t>
    </r>
    <r>
      <rPr>
        <sz val="11"/>
        <color theme="1"/>
        <rFont val="Calibri"/>
        <family val="2"/>
        <scheme val="minor"/>
      </rPr>
      <t xml:space="preserve">
Der er udnævnt en ansvarlig for bæredygtighed, som er til stede i byområdet til dagligt. 
</t>
    </r>
  </si>
  <si>
    <r>
      <rPr>
        <b/>
        <sz val="10"/>
        <color theme="3"/>
        <rFont val="Arial"/>
        <family val="2"/>
      </rPr>
      <t>Driftshåndbog</t>
    </r>
    <r>
      <rPr>
        <sz val="11"/>
        <color theme="1"/>
        <rFont val="Calibri"/>
        <family val="2"/>
        <scheme val="minor"/>
      </rPr>
      <t xml:space="preserve">
Der er udarbejdet en håndbog om driften af alle offentligt tilgængelige arealer.
</t>
    </r>
  </si>
  <si>
    <r>
      <rPr>
        <b/>
        <sz val="10"/>
        <color rgb="FF3C4981"/>
        <rFont val="Arial"/>
        <family val="2"/>
      </rPr>
      <t>Rapportering om bæredygtig udvikling</t>
    </r>
    <r>
      <rPr>
        <sz val="11"/>
        <color theme="1"/>
        <rFont val="Calibri"/>
        <family val="2"/>
        <scheme val="minor"/>
      </rPr>
      <t xml:space="preserve">
Der offentliggøres regelmæssigt (maksimalt ét års mellemrum) en rapport om forskellige bæredygtighedsemner i byområdet. Der kan tildeles 5 EP per emne i rapporten.
</t>
    </r>
  </si>
  <si>
    <t>Energimonitorering</t>
  </si>
  <si>
    <t xml:space="preserve">Der er foretaget en undersøgelse af bygningernes energimæssige kvalitet, med fokus på at efterprøve om de lovede energistandarder overholdes.
</t>
  </si>
  <si>
    <t xml:space="preserve">Der er etableret en procedure for monitorering af energiforbrug til varme, som alle bygninger kan tilsluttes. Målinger foretages jævnligt og resultaterne videreformidles til forbrugerne.
</t>
  </si>
  <si>
    <t xml:space="preserve">Der er etableret en procedure for monitorering af energiforbrug til el, som alle bygninger kan tilsluttes. Målinger foretages jævnligt og resultaterne videreformidles til forbrugerne.
</t>
  </si>
  <si>
    <t xml:space="preserve">Der er etableret en procedure for monitorering af vandforbrug, som alle bygninger kan tilsluttes. Målinger foretages jævnligt og resultaterne videreformidles til forbrugerne.
</t>
  </si>
  <si>
    <t>Designmæssige retningslinjer</t>
  </si>
  <si>
    <t xml:space="preserve">Der findes en manual/standard med designmæssige retningslinjer for bygninger.
</t>
  </si>
  <si>
    <t xml:space="preserve">Der findes en manual/standard med designmæssige retningslinjer for veje, stier, byrum og øvrige udearealer.
</t>
  </si>
  <si>
    <t xml:space="preserve">Det er sikret (ved procedurer og/eller kontrakter), at de designmæssige retningslinjer anvendes i driften af området.
</t>
  </si>
  <si>
    <t>Samordnet digital model af området</t>
  </si>
  <si>
    <r>
      <rPr>
        <b/>
        <sz val="10"/>
        <color rgb="FF3C4981"/>
        <rFont val="Arial"/>
        <family val="2"/>
      </rPr>
      <t>Datamodel</t>
    </r>
    <r>
      <rPr>
        <sz val="11"/>
        <color theme="1"/>
        <rFont val="Calibri"/>
        <family val="2"/>
        <scheme val="minor"/>
      </rPr>
      <t xml:space="preserve">
Der findes en datamodel (GIS, CIM, BIM) af byområdet, som anvendes i driften af byområdet.
</t>
    </r>
  </si>
  <si>
    <t>ENV1.1</t>
  </si>
  <si>
    <r>
      <t xml:space="preserve">Livscyklusvurdering </t>
    </r>
    <r>
      <rPr>
        <b/>
        <sz val="10"/>
        <color rgb="FFCCFFCC"/>
        <rFont val="Arial"/>
        <family val="2"/>
      </rPr>
      <t>VERDENSMÅLBONUS - KLIMA (CO2-neutralitet)</t>
    </r>
  </si>
  <si>
    <t>Livscyklusvurdering i planlægningen</t>
  </si>
  <si>
    <t xml:space="preserve">Der er arbejdet med livscyklusanalyser på byområdeniveau fra de tidlige planlægningsfaser. 
Der analyseres på forskellige alternativer til eller varianter af hovedgrebet, og varianternes miljømæssige præstationer sammenlignes, både for anlæg og drift.
Arbejdet med LCA skal foregå tværfagligt (sammenhæng til PRO 1.2.1.1 og 1.2.3.2). Udkommet af analyserne præsenteres for hele planlægningsteamet, sådan at eventuelle erkendelser kan tages med videre i processen.
</t>
  </si>
  <si>
    <t xml:space="preserve">Livscyklusanalyserne er opdateret flere gange i løbet af planlægningen, med fokus på nedbringelse af miljøpåvirkningerne. Udkommet er præsenteret for hele planlægningsteamet, sådan at eventuelle erkendelser kan tages med videre i processen.
</t>
  </si>
  <si>
    <t>Livscyklusvurdering (udregningen)</t>
  </si>
  <si>
    <t>Mastertool</t>
  </si>
  <si>
    <r>
      <rPr>
        <sz val="10"/>
        <rFont val="Arial"/>
        <family val="2"/>
      </rPr>
      <t>Der foretages en udregning af byområdets miljøpåvirkning over 50 år. Udregningen af projektets score foretages med DGNBs systemværktøj (mastertool).</t>
    </r>
    <r>
      <rPr>
        <sz val="10"/>
        <color rgb="FFFF0000"/>
        <rFont val="Arial"/>
        <family val="2"/>
      </rPr>
      <t xml:space="preserve">
</t>
    </r>
  </si>
  <si>
    <t>VERDENSMÅLBONUS - KLIMA (CO2-neutralitet)</t>
  </si>
  <si>
    <r>
      <rPr>
        <b/>
        <sz val="10"/>
        <color rgb="FF4DAA50"/>
        <rFont val="Arial"/>
        <family val="2"/>
      </rPr>
      <t>Klimaneutrale bygninger</t>
    </r>
    <r>
      <rPr>
        <sz val="10"/>
        <rFont val="Arial"/>
        <family val="2"/>
      </rPr>
      <t xml:space="preserve">
GWP er beregnet for alle nye bygninger i byområdet med LCAbyg eller tilsvarende. GWP for bygningernes LCA er mindre end målværdien. Ækvivalent CO2-udledning er 50% af referenceværdien. Der kan interpoleres.
</t>
    </r>
  </si>
  <si>
    <r>
      <rPr>
        <b/>
        <sz val="10"/>
        <color rgb="FF4DAA50"/>
        <rFont val="Arial"/>
        <family val="2"/>
      </rPr>
      <t>LCA-beregning udført for yderligere faser</t>
    </r>
    <r>
      <rPr>
        <sz val="10"/>
        <rFont val="Arial"/>
        <family val="2"/>
      </rPr>
      <t xml:space="preserve">
Der er udført beregning af fase A4 Transport til byggeplads og A5 Opførelse/montering, enten for anlægsarbejdet i byområdet som helhed eller for alle nye bygninger. Beregning er udført i henhold til vejledning for Frivillig bæredygtighedsklasse. 
</t>
    </r>
  </si>
  <si>
    <t>ENV1.5</t>
  </si>
  <si>
    <t>Analyse af byområdets klimatiske forhold</t>
  </si>
  <si>
    <t>1.1</t>
  </si>
  <si>
    <r>
      <rPr>
        <b/>
        <sz val="10"/>
        <color rgb="FF3C4981"/>
        <rFont val="Arial"/>
        <family val="2"/>
      </rPr>
      <t>Analyse af vindretninger og overordnet placering</t>
    </r>
    <r>
      <rPr>
        <sz val="11"/>
        <color theme="1"/>
        <rFont val="Calibri"/>
        <family val="2"/>
        <scheme val="minor"/>
      </rPr>
      <t xml:space="preserve">
Hovedvindretning og svage vindretninger verificeres ved hjælp af vindroser. Det vurderes desuden hvorvidt projektet er placeret med nærhed til hav (a), nærhed til store søer/vandområder (b) eller til et område med store variationer i terrænet (c), og der skal træffes specifikke forholdsregler derefter. 
Hvis der ikke er nogen af ovenstående specielle forhold, vurderes de omkringliggende grønne forbindelser og deres kølende effekt. </t>
    </r>
  </si>
  <si>
    <t>1.2</t>
  </si>
  <si>
    <r>
      <rPr>
        <b/>
        <sz val="10"/>
        <color rgb="FF3C4981"/>
        <rFont val="Arial"/>
        <family val="2"/>
      </rPr>
      <t>Analyse af det nære byklima</t>
    </r>
    <r>
      <rPr>
        <sz val="11"/>
        <color theme="1"/>
        <rFont val="Calibri"/>
        <family val="2"/>
        <scheme val="minor"/>
      </rPr>
      <t xml:space="preserve">
Afhængigt af placeringen af kvarteret i forhold til store parker (a), store vandløb (b), åbent terræn, som f.eks. jernbaneterræn (c) og/eller tæt bebyggelse (d) skal følgende foranstaltninger demonstreres:
(a) Parker/kirkegårde: Udnyttelse af kølende effekt.
(b) Vandløb: Udnyttelse af køligere luftmasser.
(c) Åbent terræn: Udnyttelse af ventilationspotentiale
(d) Tæt bebyggelse: Mulige potentielle kilder til køling/gennemluftning er udnyttet.
Kun de aspekter, der er relevante for området betragtes. Der må ikke udelades relevante aspekter.
</t>
    </r>
  </si>
  <si>
    <t>Termiske egenskaber</t>
  </si>
  <si>
    <t>Arealværktøj</t>
  </si>
  <si>
    <t>2.1</t>
  </si>
  <si>
    <t xml:space="preserve">Faktor for overfladernes temperatursænkningspotentiale (udregnes med DGNBs arealværktøj på baggrund af overfladernes beskaffenhed).
Alternativt: der udføres en simulering af middelstrålingstemperaturen.
</t>
  </si>
  <si>
    <t>2.2</t>
  </si>
  <si>
    <t xml:space="preserve">I forlængelse af analyserne fra underkriterium 1 præsenteres hvordan man i planlægningen har taget højde for vindretningerne, og det vurderes om køleegenskaberne kan fremmes (eller i det mindste ikke bremses) ved at skabe forbindelser ind i projektområdet. Der gives point for en dokumenteret indsats på baggrund af konklusioner fra indledende analyser (10 EP).
Der kan tildeles yderligere point hvis der til projektet er lavet en dynamisk modellering af byklimaet, inkl. friskluftkorridorer. Der skal være gennemført og dokumenteret simuleringer af før- og efter-situationer (10 EP).
</t>
  </si>
  <si>
    <t>Biofaktor (omfang og volumen af beplantning)</t>
  </si>
  <si>
    <t xml:space="preserve">Samlet biofaktor for byområdet (udregnes med DGNBs arealværktøj)
Der vurderes på år 10 efter påbegyndt nyanlæg.
Faktor * 40EP / 0,35
</t>
  </si>
  <si>
    <r>
      <rPr>
        <b/>
        <sz val="10"/>
        <color rgb="FF3C4981"/>
        <rFont val="Arial"/>
        <family val="2"/>
      </rPr>
      <t>Grundlæggende biofaktor</t>
    </r>
    <r>
      <rPr>
        <sz val="11"/>
        <color theme="1"/>
        <rFont val="Calibri"/>
        <family val="2"/>
        <scheme val="minor"/>
      </rPr>
      <t xml:space="preserve">
Biofaktor FØR tillæg &gt; 0,22.
&lt;_0,22 = 0 EP, &gt;_0,28 = 10 EP. Der interpoleres.
</t>
    </r>
  </si>
  <si>
    <t>ENV1.6</t>
  </si>
  <si>
    <t>Naturkatastrofer</t>
  </si>
  <si>
    <t>Mest relevante risiko</t>
  </si>
  <si>
    <t>A-G</t>
  </si>
  <si>
    <r>
      <rPr>
        <sz val="10"/>
        <rFont val="Arial"/>
        <family val="2"/>
      </rPr>
      <t>Vurderingen foretages kun for de tre mest relevante miljørisici ud af de syv mulige, beskrevet under A-G i manualen. Valget skal være velbegrundet.</t>
    </r>
    <r>
      <rPr>
        <sz val="10"/>
        <color rgb="FFFF0000"/>
        <rFont val="Arial"/>
        <family val="2"/>
      </rPr>
      <t xml:space="preserve">
</t>
    </r>
  </si>
  <si>
    <t>Næstmest relevante risiko</t>
  </si>
  <si>
    <t xml:space="preserve">Vurderingen foretages kun for de tre mest relevante miljørisici ud af de syv mulige, beskrevet under A-G i manualen. Valget skal være velbegrundet.
</t>
  </si>
  <si>
    <t>Tredjemest relevante risiko</t>
  </si>
  <si>
    <t xml:space="preserve">Vurderingen foretages kun for de tre mest relevante miljørisici ud af de syv mulige, beskrevet under A-G i manualen. Valget skal være velbegrundet .
</t>
  </si>
  <si>
    <t>ENV2.2</t>
  </si>
  <si>
    <t>Vandkredsløb</t>
  </si>
  <si>
    <t>Reduktion af drikkevandsbehovet</t>
  </si>
  <si>
    <r>
      <rPr>
        <b/>
        <sz val="10"/>
        <color rgb="FF3C4981"/>
        <rFont val="Arial"/>
        <family val="2"/>
      </rPr>
      <t>Skematisk oversigt over drikkevandsbehov</t>
    </r>
    <r>
      <rPr>
        <sz val="10"/>
        <rFont val="Arial"/>
        <family val="2"/>
      </rPr>
      <t xml:space="preserve">
Der er udfærdiget en skematisk oversigt over drikkevandsbehovet, som undersøger muligheder for reduktion af drikkevandsforbrug.
</t>
    </r>
  </si>
  <si>
    <t xml:space="preserve">Bydelens samlede drikkevandsforbrug ligger i gennemsnit mere end 20 % under landsgennemsnittet.
</t>
  </si>
  <si>
    <t>1.2.1.</t>
  </si>
  <si>
    <r>
      <rPr>
        <b/>
        <sz val="10"/>
        <color rgb="FF3C4981"/>
        <rFont val="Arial"/>
        <family val="2"/>
      </rPr>
      <t xml:space="preserve">Tiltag til reduktion af forbruget af drikkevand </t>
    </r>
    <r>
      <rPr>
        <sz val="10"/>
        <rFont val="Arial"/>
        <family val="2"/>
      </rPr>
      <t xml:space="preserve">
Der gives regelmæssigt informationer til byområdets beboere og brugere om hvordan man i dagligdagen kan spare på vandet.
</t>
    </r>
  </si>
  <si>
    <t>Interpoleringsark</t>
  </si>
  <si>
    <t>1.2.2.</t>
  </si>
  <si>
    <t xml:space="preserve">Hvor stor en del af vandforbruget i bygninger er ikke drikkevandskvalitet (eksempelvis til toilet, vaskemaskine, rengøring). Procent af samlet vandforbrug: 0 % = 0 EP, 40 % = 20 EP. Der interpoleres. 
</t>
  </si>
  <si>
    <t>1.2.3.</t>
  </si>
  <si>
    <t xml:space="preserve">Hvor stor en del af vandforbruget i de offentlige udearealer (eksempelvis til vanding, rengøringsopgaver, og slukningsvand) er ikke drikkevandskvalitet. Procent af samlet vandforbrug: 0 % = 0 EP, 100 % = 15 EP. Der interpoleres.
</t>
  </si>
  <si>
    <t>Byområdets vandbalance</t>
  </si>
  <si>
    <r>
      <rPr>
        <b/>
        <sz val="10"/>
        <rFont val="Arial"/>
        <family val="2"/>
      </rPr>
      <t>Tilbageholdelse af regnvand</t>
    </r>
    <r>
      <rPr>
        <sz val="10"/>
        <rFont val="Arial"/>
        <family val="2"/>
      </rPr>
      <t xml:space="preserve"> (for efterfølgende nedsivning/fordampning) og procentdel af nedbør, der ender som direkte afløb 
0% afløb = 30 EP. 60% afløb = 0 EP. Der interpoleres.
</t>
    </r>
  </si>
  <si>
    <t xml:space="preserve">Befæstelsesgrad
</t>
  </si>
  <si>
    <t>Befæstelsesgrad (angivet i procent)
60% = 0 EP, 20% = 20 EP. Der interpoleres.</t>
  </si>
  <si>
    <t>ENV2.3</t>
  </si>
  <si>
    <t>Arealanvendelse</t>
  </si>
  <si>
    <t>Brownfield</t>
  </si>
  <si>
    <t xml:space="preserve">Andel af Brownfield (angivet i procent)
0% = 0 EP, 100% = 40 EP. Der interpoleres.
Eksisterende bygninger, der bevares, medregnes ikke.
</t>
  </si>
  <si>
    <t>Arealintegration</t>
  </si>
  <si>
    <t xml:space="preserve">	Arealintegration (angivet i procent)
0% = 0 EP, 100% = 15 EP. Der interpoleres.
</t>
  </si>
  <si>
    <t>Jordadministration</t>
  </si>
  <si>
    <r>
      <rPr>
        <b/>
        <sz val="10"/>
        <color rgb="FF3C4981"/>
        <rFont val="Arial"/>
        <family val="2"/>
      </rPr>
      <t>Jordbalance</t>
    </r>
    <r>
      <rPr>
        <sz val="11"/>
        <color theme="1"/>
        <rFont val="Calibri"/>
        <family val="2"/>
        <scheme val="minor"/>
      </rPr>
      <t xml:space="preserve">
Tidligt i processen er der udregnet en jordbalance, og beregningen opdateres løbende.
</t>
    </r>
  </si>
  <si>
    <r>
      <rPr>
        <b/>
        <sz val="10"/>
        <color rgb="FF3C4981"/>
        <rFont val="Arial"/>
        <family val="2"/>
      </rPr>
      <t>Jordhåndtering</t>
    </r>
    <r>
      <rPr>
        <sz val="11"/>
        <color theme="1"/>
        <rFont val="Calibri"/>
        <family val="2"/>
        <scheme val="minor"/>
      </rPr>
      <t xml:space="preserve">
</t>
    </r>
    <r>
      <rPr>
        <b/>
        <sz val="10"/>
        <color theme="1"/>
        <rFont val="Arial"/>
        <family val="2"/>
      </rPr>
      <t>A:</t>
    </r>
    <r>
      <rPr>
        <sz val="11"/>
        <color theme="1"/>
        <rFont val="Calibri"/>
        <family val="2"/>
        <scheme val="minor"/>
      </rPr>
      <t xml:space="preserve"> For forurenet jord gælder:
Undersøgelse af forurenet jord: Detaljeret undersøgelse baseret på jordprøver kombineret med miljøhistorisk redegørelse samt redegørelse for spredningsveje = 10 EP
Undersøgelse som ovenfor, samt: Fremadrettede tiltag er planlagt, gennemført og dokumenteret = +10 EP
</t>
    </r>
    <r>
      <rPr>
        <b/>
        <sz val="10"/>
        <color theme="1"/>
        <rFont val="Arial"/>
        <family val="2"/>
      </rPr>
      <t>B:</t>
    </r>
    <r>
      <rPr>
        <sz val="11"/>
        <color theme="1"/>
        <rFont val="Calibri"/>
        <family val="2"/>
        <scheme val="minor"/>
      </rPr>
      <t xml:space="preserve"> For ikke-forurenet jord gælder:
Egnet jord genanvendes i projektområdet. 0–100 % af genanvendelig jord: 0-20 EP. Der interpoleres.
</t>
    </r>
    <r>
      <rPr>
        <b/>
        <sz val="10"/>
        <color theme="1"/>
        <rFont val="Arial"/>
        <family val="2"/>
      </rPr>
      <t>A og B vægtes efter andele af samlet vægt.</t>
    </r>
  </si>
  <si>
    <t>Vandstruktur</t>
  </si>
  <si>
    <t xml:space="preserve">Kunstige strukturelle kendetegn = 0 EP
Naturlige strukturelle kendetegn = 15 EP
Evaluering af forbedring fra før- til slut-tilstand. 
</t>
  </si>
  <si>
    <t>ENV2.4</t>
  </si>
  <si>
    <t>Bevarelse af eksisterende habitater og kvaliteter</t>
  </si>
  <si>
    <r>
      <rPr>
        <b/>
        <sz val="10"/>
        <color rgb="FF3C4981"/>
        <rFont val="Arial"/>
        <family val="2"/>
      </rPr>
      <t>Analyse og beskrivelse af eksisterende habitaters tilstand og udbredelse.</t>
    </r>
    <r>
      <rPr>
        <sz val="11"/>
        <color theme="1"/>
        <rFont val="Calibri"/>
        <family val="2"/>
        <scheme val="minor"/>
      </rPr>
      <t xml:space="preserve"> Er terrænbearbejdningen påbegyndt, vurderes før-situationen ud fra områdets seneste anvendelse af længere varighed.
</t>
    </r>
    <r>
      <rPr>
        <b/>
        <sz val="10"/>
        <color rgb="FF3C4981"/>
        <rFont val="Arial"/>
        <family val="2"/>
      </rPr>
      <t>Arealopgørelse:</t>
    </r>
    <r>
      <rPr>
        <sz val="11"/>
        <color theme="1"/>
        <rFont val="Calibri"/>
        <family val="2"/>
        <scheme val="minor"/>
      </rPr>
      <t xml:space="preserve"> Inddeling af alle arealer i henholdsvis høj, mellem og lav kvalitet (kategorier A, B og C). Opgøres i procent af samlet areal (BBA).
</t>
    </r>
    <r>
      <rPr>
        <b/>
        <sz val="10"/>
        <color rgb="FF3C4981"/>
        <rFont val="Arial"/>
        <family val="2"/>
      </rPr>
      <t>Plan for bevaring af biodiversitet</t>
    </r>
    <r>
      <rPr>
        <sz val="11"/>
        <color theme="1"/>
        <rFont val="Calibri"/>
        <family val="2"/>
        <scheme val="minor"/>
      </rPr>
      <t xml:space="preserve"> for arealer i kategori A og for forbedring af arealer i kategori B. 
</t>
    </r>
    <r>
      <rPr>
        <b/>
        <sz val="10"/>
        <color rgb="FF3C4981"/>
        <rFont val="Arial"/>
        <family val="2"/>
      </rPr>
      <t>Plan for afbødende tiltag:</t>
    </r>
    <r>
      <rPr>
        <sz val="11"/>
        <color theme="1"/>
        <rFont val="Calibri"/>
        <family val="2"/>
        <scheme val="minor"/>
      </rPr>
      <t xml:space="preserve"> Hvis det er muligt at transplantere eksisterende natur, og genetablere det i designet, enten på tagflader eller på jorden, skal dette gøres.
</t>
    </r>
    <r>
      <rPr>
        <b/>
        <sz val="10"/>
        <color rgb="FF3C4981"/>
        <rFont val="Arial"/>
        <family val="2"/>
      </rPr>
      <t>Plan for anlægsfasen:</t>
    </r>
    <r>
      <rPr>
        <sz val="11"/>
        <color theme="1"/>
        <rFont val="Calibri"/>
        <family val="2"/>
        <scheme val="minor"/>
      </rPr>
      <t xml:space="preserve"> Anlæggelsen af projektområdet skal så vidt muligt foregå på tidspunkter der forstyrrer mindst muligt i forhold til de eksisterende arters livscyklusstadier.
</t>
    </r>
    <r>
      <rPr>
        <b/>
        <sz val="10"/>
        <color theme="1"/>
        <rFont val="Arial"/>
        <family val="2"/>
      </rPr>
      <t>10 EP</t>
    </r>
    <r>
      <rPr>
        <sz val="11"/>
        <color theme="1"/>
        <rFont val="Calibri"/>
        <family val="2"/>
        <scheme val="minor"/>
      </rPr>
      <t xml:space="preserve"> tildeles for en fyldestgørende analyse og plan.</t>
    </r>
  </si>
  <si>
    <t>Strategi for biodiversitet</t>
  </si>
  <si>
    <t xml:space="preserve">Strategien skal som minimum beskrive:
Konteksten: Strategien skal baseres på den biogeografiske kontekst bydelen placeres i. Dette kommer til udtryk i analyse af de abiotiske samt biotiske strukturer, levesteder og arter i bydelens tilstødende omgivelser og planområde, som strategien skal understøtte og forbedre. Der ses både på levesteder på land og i vand.
Sammenkædning: Tilknytningen til omkringliggende habitater og grønne „øer“ skal være gennemtænkt og dokumenteret. Udviklingen samt sammenkædningen af egnede habitater af høj kvalitet skal planlægges via økologisk funktionelle forbindelser for både flora og fauna. 
Forudsætninger og potentiale: udearealer i bydelen skal som udgangspunkt altid planlægges efter højest mulige habitatkvalitet og udvikling af biodiversitetspotentialet. Det indbefatter, at der designes for at forudsætningerne for spontan indvandring af hjemmehørende flora og fauna er til stede. 
Målbare indikatorer: Strategien skal indeholde målbare indikatorer for levestedernes kvalitet og udvikling. En ekspert udpeger relevante indikatorer for den lokale flora og fauna (begge dele skal adresseres). Indikatorerne skal fungere på både kort og lang sigt; de skal kunne rumme, at levestederne over tid vil udvikle sig. 
10 EP tildeles for en fyldestgørende strategi, der tager stilling til grønne områder som habitater for alle organismer og lægger en plan for hvordan levestederne for disse organismer kan forbedres. Strategien skal indeholde målbare indikatorer.
eller
5 EP tildeles for en simpel strategi, der tager stilling til enkelte elementer af områdets potentiale som habitater. Strategien skal indeholde målbare indikatorer.
</t>
  </si>
  <si>
    <t>Design af kvalitetshabitater</t>
  </si>
  <si>
    <r>
      <rPr>
        <b/>
        <sz val="10"/>
        <color rgb="FF3C4981"/>
        <rFont val="Arial"/>
        <family val="2"/>
      </rPr>
      <t xml:space="preserve">Hjemmehørende arter: </t>
    </r>
    <r>
      <rPr>
        <sz val="11"/>
        <color theme="1"/>
        <rFont val="Calibri"/>
        <family val="2"/>
        <scheme val="minor"/>
      </rPr>
      <t xml:space="preserve">Hovedparten af vegetationen i alle habitattyper skal være hjemmehørende i Nordeuropæisk biogeografisk kontekst. Anbefalinger til valg af frøkilder findes på plantevalg.dk.
</t>
    </r>
    <r>
      <rPr>
        <b/>
        <sz val="10"/>
        <color theme="1"/>
        <rFont val="Arial"/>
        <family val="2"/>
      </rPr>
      <t>10 EP</t>
    </r>
    <r>
      <rPr>
        <sz val="11"/>
        <color theme="1"/>
        <rFont val="Calibri"/>
        <family val="2"/>
        <scheme val="minor"/>
      </rPr>
      <t xml:space="preserve"> gives når alle arealer i kategori A og B er tilplantet med hjemmehørende arter.
eller
</t>
    </r>
    <r>
      <rPr>
        <b/>
        <sz val="10"/>
        <color theme="1"/>
        <rFont val="Arial"/>
        <family val="2"/>
      </rPr>
      <t>5 EP</t>
    </r>
    <r>
      <rPr>
        <sz val="11"/>
        <color theme="1"/>
        <rFont val="Calibri"/>
        <family val="2"/>
        <scheme val="minor"/>
      </rPr>
      <t xml:space="preserve">, hvis hovedparten (&gt; 50%) af arealerne i kategori A og B er tilplantet med hjemmehørende arter.
</t>
    </r>
  </si>
  <si>
    <r>
      <rPr>
        <b/>
        <sz val="10"/>
        <color rgb="FF3C4981"/>
        <rFont val="Arial"/>
        <family val="2"/>
      </rPr>
      <t>Habitatvariation.</t>
    </r>
    <r>
      <rPr>
        <sz val="11"/>
        <color theme="1"/>
        <rFont val="Calibri"/>
        <family val="2"/>
        <scheme val="minor"/>
      </rPr>
      <t xml:space="preserve"> Planen skal indeholde variation i habitattyper og vegetation. Habitaterne skal indeholde biologisk variation i form af strukturel kompleksitet af vegetationen i både vedbeplantninger og feltlag (lysåbne habitattyper, eller bunddække). Der skal demonstreres glidende og naturlige overgange mellem habitater.
</t>
    </r>
    <r>
      <rPr>
        <b/>
        <sz val="10"/>
        <color theme="1"/>
        <rFont val="Arial"/>
        <family val="2"/>
      </rPr>
      <t>10 EP</t>
    </r>
    <r>
      <rPr>
        <sz val="11"/>
        <color theme="1"/>
        <rFont val="Calibri"/>
        <family val="2"/>
        <scheme val="minor"/>
      </rPr>
      <t xml:space="preserve"> gives når alle arealer i kategori A og B har biologisk varieret vegetation.
eller
</t>
    </r>
    <r>
      <rPr>
        <b/>
        <sz val="10"/>
        <color theme="1"/>
        <rFont val="Arial"/>
        <family val="2"/>
      </rPr>
      <t>5 EP</t>
    </r>
    <r>
      <rPr>
        <sz val="11"/>
        <color theme="1"/>
        <rFont val="Calibri"/>
        <family val="2"/>
        <scheme val="minor"/>
      </rPr>
      <t>, hvis hovedparten (&gt; 50%) af arealerne i kategori A og B har biologisk varieret vegetation.</t>
    </r>
  </si>
  <si>
    <r>
      <rPr>
        <b/>
        <sz val="10"/>
        <color rgb="FF3C4981"/>
        <rFont val="Arial"/>
        <family val="2"/>
      </rPr>
      <t xml:space="preserve">Terrænvariation. </t>
    </r>
    <r>
      <rPr>
        <sz val="11"/>
        <color theme="1"/>
        <rFont val="Calibri"/>
        <family val="2"/>
        <scheme val="minor"/>
      </rPr>
      <t xml:space="preserve">Variationer i terræn, overfladetype og substrat på både plan- og habitatniveau skal inkluderes hvor det er muligt.
</t>
    </r>
  </si>
  <si>
    <t>3.4.</t>
  </si>
  <si>
    <r>
      <rPr>
        <b/>
        <sz val="10"/>
        <color rgb="FF3C4981"/>
        <rFont val="Arial"/>
        <family val="2"/>
      </rPr>
      <t>Overfladevand.</t>
    </r>
    <r>
      <rPr>
        <sz val="11"/>
        <color theme="1"/>
        <rFont val="Calibri"/>
        <family val="2"/>
        <scheme val="minor"/>
      </rPr>
      <t xml:space="preserve"> Håndtering af overfladevand, nedbør og stormflod designes som økologisk funktionelle habitater med hensyntagen til lokal flora og fauna.
</t>
    </r>
  </si>
  <si>
    <t>3.5.</t>
  </si>
  <si>
    <r>
      <rPr>
        <b/>
        <sz val="10"/>
        <color rgb="FF3C4981"/>
        <rFont val="Arial"/>
        <family val="2"/>
      </rPr>
      <t xml:space="preserve">Naturlig spredning og nedbrydning. </t>
    </r>
    <r>
      <rPr>
        <sz val="11"/>
        <color theme="1"/>
        <rFont val="Calibri"/>
        <family val="2"/>
        <scheme val="minor"/>
      </rPr>
      <t>Designet skal demonstrere at naturlig blomstring og frøsætning er prioriteret, med fokus på at hjemmehørende arter og naturlige sammensætninger af plantearter vælges. Naturlige næringsstofcykler, tilpas forstyrrelse i form af drift og biologiske variationer samt strukturelle variationer og naturlige nedbrydning bruges aktivt i designet.</t>
    </r>
  </si>
  <si>
    <t>3.6.</t>
  </si>
  <si>
    <r>
      <rPr>
        <b/>
        <sz val="10"/>
        <color rgb="FF3C4981"/>
        <rFont val="Arial"/>
        <family val="2"/>
      </rPr>
      <t>Undgåelse af invasive plantearter.</t>
    </r>
    <r>
      <rPr>
        <sz val="11"/>
        <color theme="1"/>
        <rFont val="Calibri"/>
        <family val="2"/>
        <scheme val="minor"/>
      </rPr>
      <t xml:space="preserve"> Ingen af de invasive plantearter, som er nævnt i miljøstyrelsens liste over invasive arter i Europa og Danmark må etableres i projektområdet. Arter, som findes i området forud for projektets opstart, bekæmpes ud fra en vedtaget plan. I tilfælde, hvor en total udryddelse findes umulig, lægges en plan for begrænsning af artens videre udbredelse.
</t>
    </r>
  </si>
  <si>
    <t>Særlige tiltag målrettet lokal fauna</t>
  </si>
  <si>
    <r>
      <rPr>
        <b/>
        <sz val="10"/>
        <color rgb="FF3C4981"/>
        <rFont val="Arial"/>
        <family val="2"/>
      </rPr>
      <t>Plan over habitatoprettelser.</t>
    </r>
    <r>
      <rPr>
        <sz val="11"/>
        <color theme="1"/>
        <rFont val="Calibri"/>
        <family val="2"/>
        <scheme val="minor"/>
      </rPr>
      <t xml:space="preserve"> Med udgangspunkt i de målbare indikatorer fra biodiversitetsstrategien (indikator 2) udarbejdes en plan, der viser, hvilke aktive tiltag der er taget for at understøtte etableringen af den stedsspecifikke fauna.
</t>
    </r>
  </si>
  <si>
    <t>Økologisk funktionelle forbindelser mellem habitater</t>
  </si>
  <si>
    <t xml:space="preserve">Et område betegnes som økologisk forbundet med et andet, hvis det kan bevises, at det er tilstrækkeligt tæt placeret på andre udearealer af samme habitattype. Generelt gælder det, at udearealerne med habitatkvalitet skal være større end 1000 m² og forbindelserne skal være minimum 5 m brede på det smalleste sted, for at der kan opnås point i indikatoren.
Afbødende tiltag: Hvis der via foranstaltninger (faunapassager), sørges for, at de arter, der findes inden for projektområdet, kan blive forbundet med arterne uden for området kan udearealerne tages med i vurderingen.
10 EP kan tildeles hvis alle udearealer med samme habitatkvaliteter er forbundne.
eller
5 EP kan tildeles hvis nogle, men ikke alle, udearealer med habitatkvaliteter er forbundne. 
</t>
  </si>
  <si>
    <t>x.</t>
  </si>
  <si>
    <t>Kvantitet</t>
  </si>
  <si>
    <t xml:space="preserve">Point fra indikatorerne 3, 4 og 5 ganges med en faktor, alt efter hvor stor en del af projektarealet (BBA) der er udlagt til kvalitetshabitater. 0% = 0 EP, 20% = Alle opnåede EP (faktor 1). Der interpoleres. 
Undtagelse: Hvis områdets andel af kvalitetshabitater (kategori A i indikator 1) forud for projektet oversteg 20 % af det samlede areal, skal skalaens øvre grænse sættes tilsvarende højere, sådan at faktor 1 nås ved samme % som forud for projektet (sådan at man ikke opnår point for en forringelse af kvantiteten). 
</t>
  </si>
  <si>
    <t>6.</t>
  </si>
  <si>
    <t>Driftsplaner</t>
  </si>
  <si>
    <t>6.1.</t>
  </si>
  <si>
    <r>
      <rPr>
        <b/>
        <sz val="10"/>
        <color rgb="FF3C4981"/>
        <rFont val="Arial"/>
        <family val="2"/>
      </rPr>
      <t>Plejekontrakt og plejeplan for etablering</t>
    </r>
    <r>
      <rPr>
        <sz val="11"/>
        <color theme="1"/>
        <rFont val="Calibri"/>
        <family val="2"/>
        <scheme val="minor"/>
      </rPr>
      <t xml:space="preserve">
Udeanlæggene plejes i 1-2 år efter etablering med henblik på at fremme vegetationen. Der oprettes en plejekontrakt med et kvalificeret specialfirma. Kontrakten skal definere både plejemetoder og frekvensen samt antallet af plejeprogrammer. 
</t>
    </r>
  </si>
  <si>
    <t>6.2.</t>
  </si>
  <si>
    <r>
      <rPr>
        <b/>
        <sz val="10"/>
        <color rgb="FF3C4981"/>
        <rFont val="Arial"/>
        <family val="2"/>
      </rPr>
      <t>Plejeplan for vedligehold</t>
    </r>
    <r>
      <rPr>
        <sz val="11"/>
        <color theme="1"/>
        <rFont val="Calibri"/>
        <family val="2"/>
        <scheme val="minor"/>
      </rPr>
      <t xml:space="preserve">
Udeanlæggene plejes efterfølgende med henblik på at vedligeholde den ønskede funktionelle tilstand og den biologiske kvalitet. Der skal være indgået aftale om en årlig kontrol.
</t>
    </r>
  </si>
  <si>
    <t>7.</t>
  </si>
  <si>
    <t>Formidling</t>
  </si>
  <si>
    <t>7.1.</t>
  </si>
  <si>
    <r>
      <rPr>
        <b/>
        <sz val="10"/>
        <color rgb="FF3C4981"/>
        <rFont val="Arial"/>
        <family val="2"/>
      </rPr>
      <t>Formidlingsindsats</t>
    </r>
    <r>
      <rPr>
        <sz val="10"/>
        <rFont val="Arial"/>
        <family val="2"/>
      </rPr>
      <t xml:space="preserve">
Det vurderes, om der er planlagt tilstrækkelig formidling af områdets naturværdier, naturpotentiale og biodiversitet. Indsatsen kan f.eks. omfatte skiltning med informationer om habitater, planter og dyr eller informationer om pleje/succession. Formidlingen kan også foregå online, men skal være lettilgængelig for de potentielle brugere. </t>
    </r>
    <r>
      <rPr>
        <sz val="11"/>
        <color theme="1"/>
        <rFont val="Calibri"/>
        <family val="2"/>
        <scheme val="minor"/>
      </rPr>
      <t xml:space="preserve">
</t>
    </r>
  </si>
  <si>
    <t>7.2.</t>
  </si>
  <si>
    <r>
      <rPr>
        <b/>
        <sz val="10"/>
        <color rgb="FF3C4981"/>
        <rFont val="Arial"/>
        <family val="2"/>
      </rPr>
      <t>Brugerinddragelse.</t>
    </r>
    <r>
      <rPr>
        <sz val="10"/>
        <rFont val="Arial"/>
        <family val="2"/>
      </rPr>
      <t xml:space="preserve"> Det vurderes, om der er gjort tiltag for at forankre tilhørsforhold og naturforståelse gennem inddragelse af beboere og besøgende. Dette kan gøres på mange måder og vil variere alt efter projektfase: Aktiviteter i høringsfaser og/eller byggemodningsproces-sen, inddragelse af borgere i drift og pleje, opfordring til høst eller anden aktiv brug, opbygning af fællesskaber omkring naturbeskyttelse.
</t>
    </r>
  </si>
  <si>
    <t>ECO1.1</t>
  </si>
  <si>
    <t>Levetidsomkostninger</t>
  </si>
  <si>
    <t>Totaløkonomiske analyser i planlægningen</t>
  </si>
  <si>
    <t xml:space="preserve">Der er arbejdet med totaløkonomiske analyser på byområdeniveau fra de tidlige planlægningsfaser. Der analyseres på forskellige alternativer til eller varianter af hovedgrebet, og varianternes præstationer sammenlignes, både for anlæg og drift. 
</t>
  </si>
  <si>
    <t xml:space="preserve">De totaløkonomiske analyser er opdateret flere gange i løbet af planlægningen, og der er lavet varianter eller følsomhedsanalyser. 
</t>
  </si>
  <si>
    <t>Beregning af levetidsomkostninger</t>
  </si>
  <si>
    <t>Offentligt tilgængelige arealer (vægtning: 60%)
Der foretages en udregning af byområdets samlede levetidsomkostninger over 50 år. Udregningen af projektets score foretages med DGNBs systemværktøj (mastertool). Der interpoleres fra 6 til 48 EP.</t>
  </si>
  <si>
    <t xml:space="preserve">Bygninger og private udearealer (vægtning: 40%)
Der foretages en udregning af byområdets samlede levetidsomkostninger over 50 år. Udregningen af projektets score foretages med DGNBs systemværktøj (mastertool). Der interpoleres fra 4 til 32 EP
</t>
  </si>
  <si>
    <t>ECO1.2</t>
  </si>
  <si>
    <t>Finansielle virkninger i kommunen</t>
  </si>
  <si>
    <t>Kommunens direkte omkostninger og indtægter</t>
  </si>
  <si>
    <t xml:space="preserve">Underskud/overskud på kommunalt niveau.
Der interpoleres fra 10 til 70 EP.
</t>
  </si>
  <si>
    <t>Følsomhedsanalyse</t>
  </si>
  <si>
    <t xml:space="preserve">Der er foretaget en følsomhedsanalyse.
</t>
  </si>
  <si>
    <t xml:space="preserve">Der er reageret på følsomhedsanalysen med tiltag til at begrænse usikkerhed og risici.
</t>
  </si>
  <si>
    <t>ECO2.1</t>
  </si>
  <si>
    <r>
      <t xml:space="preserve">Tilpasningsevne og resiliens </t>
    </r>
    <r>
      <rPr>
        <b/>
        <sz val="10"/>
        <color rgb="FFCCFFCC"/>
        <rFont val="Arial"/>
        <family val="2"/>
      </rPr>
      <t>CØ-BONUS – DESIGN FOR DISASSEMBLY</t>
    </r>
  </si>
  <si>
    <t>1.1.1.</t>
  </si>
  <si>
    <r>
      <rPr>
        <b/>
        <sz val="10"/>
        <color rgb="FF3C4981"/>
        <rFont val="Arial"/>
        <family val="2"/>
      </rPr>
      <t>Afledningssikkerhed, regn- og spildevand</t>
    </r>
    <r>
      <rPr>
        <sz val="10"/>
        <rFont val="Arial"/>
        <family val="2"/>
      </rPr>
      <t xml:space="preserve">
Der er foretaget en afstrømningsanalyse og analysen er anvendt i udformningen af byområdet.
</t>
    </r>
  </si>
  <si>
    <t xml:space="preserve">Kommunens spildevandsplan opstiller mål, som fremmer afledningssikkerheden, f.eks. kapacitetsforøgelse mhp. øget forsyningssikkerhed, miljømæssige forbedringer af udledningen eller begrænsning af overløb.
</t>
  </si>
  <si>
    <r>
      <rPr>
        <b/>
        <sz val="10"/>
        <color rgb="FF3C4981"/>
        <rFont val="Arial"/>
        <family val="2"/>
      </rPr>
      <t>Klimatilpasningsstrategi</t>
    </r>
    <r>
      <rPr>
        <sz val="10"/>
        <rFont val="Arial"/>
        <family val="2"/>
      </rPr>
      <t xml:space="preserve">
Der foreligger en klimatilpasningsstrategi, som tager stilling til det aktuelle projekt for byområdet. Kommunens klimatilpasningsplan kan også godkendes, hvis den er udgivet for højst tre år siden. Hvis det aktuelle projekt ikke fremgår af kommunens plan, skal der redegøres for projektets samspil med planen. https://www.klimatilpasning.dk/kort/kommunekort
</t>
    </r>
  </si>
  <si>
    <t>Forsyning og udvikling</t>
  </si>
  <si>
    <r>
      <rPr>
        <b/>
        <sz val="10"/>
        <color rgb="FF3C4981"/>
        <rFont val="Arial"/>
        <family val="2"/>
      </rPr>
      <t>Forsyningssikkerhed for drikkevand</t>
    </r>
    <r>
      <rPr>
        <sz val="10"/>
        <rFont val="Arial"/>
        <family val="2"/>
      </rPr>
      <t xml:space="preserve">
I konceptet for byområdet indgår tiltag som reducerer behovet for drikkevand leveret fra vandværk, f.eks. omfattende anvendelse af regnvand eller genanvendelse af gråt spildevand. 
</t>
    </r>
  </si>
  <si>
    <r>
      <rPr>
        <b/>
        <sz val="10"/>
        <color rgb="FF3C4981"/>
        <rFont val="Arial"/>
        <family val="2"/>
      </rPr>
      <t>Forsyningssikkerhed, energi</t>
    </r>
    <r>
      <rPr>
        <sz val="10"/>
        <color rgb="FFFF0000"/>
        <rFont val="Arial"/>
        <family val="2"/>
      </rPr>
      <t xml:space="preserve">
</t>
    </r>
    <r>
      <rPr>
        <sz val="10"/>
        <rFont val="Arial"/>
        <family val="2"/>
      </rPr>
      <t>Energi produceret i byområdet dækker mindst 10% af områdets energibehov (slutenergi) til varme og strøm.</t>
    </r>
    <r>
      <rPr>
        <sz val="10"/>
        <color rgb="FFFF0000"/>
        <rFont val="Arial"/>
        <family val="2"/>
      </rPr>
      <t xml:space="preserve">
</t>
    </r>
  </si>
  <si>
    <r>
      <rPr>
        <b/>
        <sz val="10"/>
        <color rgb="FF3C4981"/>
        <rFont val="Arial"/>
        <family val="2"/>
      </rPr>
      <t>Fødevaredyrkning i lokalområdet</t>
    </r>
    <r>
      <rPr>
        <sz val="10"/>
        <rFont val="Arial"/>
        <family val="2"/>
      </rPr>
      <t xml:space="preserve">
Beboerne har adgang til dyrkningsarealer i byområdet, og muligheden bliver udnyttet. 
</t>
    </r>
  </si>
  <si>
    <r>
      <rPr>
        <b/>
        <sz val="10"/>
        <color rgb="FF3C4981"/>
        <rFont val="Arial"/>
        <family val="2"/>
      </rPr>
      <t>Fleksibilitet og overkapacitet</t>
    </r>
    <r>
      <rPr>
        <sz val="10"/>
        <color rgb="FFFF0000"/>
        <rFont val="Arial"/>
        <family val="2"/>
      </rPr>
      <t xml:space="preserve">
</t>
    </r>
    <r>
      <rPr>
        <sz val="10"/>
        <rFont val="Arial"/>
        <family val="2"/>
      </rPr>
      <t xml:space="preserve">I den tekniske infrastruktur, f.eks. kapacitetsreserver i kanaler og føringsveje.
I bygninger/konstruktioner, f.eks. ved omlægning af P-huse til anden brug, eller høj andel af bygninger opført i fleksible systemer - eller andre tiltag.
4 EP per tiltag, højest 12 EP total
</t>
    </r>
  </si>
  <si>
    <t>2.5.</t>
  </si>
  <si>
    <r>
      <rPr>
        <b/>
        <sz val="10"/>
        <color rgb="FF3C4981"/>
        <rFont val="Arial"/>
        <family val="2"/>
      </rPr>
      <t>Redundans i transportsystemer</t>
    </r>
    <r>
      <rPr>
        <sz val="10"/>
        <color rgb="FFFF0000"/>
        <rFont val="Arial"/>
        <family val="2"/>
      </rPr>
      <t xml:space="preserve">
</t>
    </r>
    <r>
      <rPr>
        <sz val="10"/>
        <rFont val="Arial"/>
        <family val="2"/>
      </rPr>
      <t xml:space="preserve">Er der mere end én offentlig transport"nerve" til og fra projektområdet? (4 EP). 
Sikrer vejnettet flere muligheder for adgang til og i byområdet? (4 EP) 
Sådan at hvis ét system falder ud har man stadig mulighed for at komme til og fra.
</t>
    </r>
  </si>
  <si>
    <t>Planlægning af bebyggelse</t>
  </si>
  <si>
    <t>3.1.1.</t>
  </si>
  <si>
    <t xml:space="preserve">Byområdet er udlagt til blandet anvendelse i kommuneplanen. 
</t>
  </si>
  <si>
    <t>3.1.2.</t>
  </si>
  <si>
    <t xml:space="preserve">Lokalplanen (og andre krav til området) tillader forskellige byggemetoder, bygningstypologier samt forskellige etage- og gesimshøjder inden for de enkelte byggefelter. 
</t>
  </si>
  <si>
    <t>CØ-BONUS – MATERIALEPAS</t>
  </si>
  <si>
    <t>4.1.</t>
  </si>
  <si>
    <t xml:space="preserve">Registrering af de materialer, der bliver indbygget i byområdet, med henblik på direkte genbrug eller genanvendelse efter den aktuelle genstands levetid. (5 EP)
</t>
  </si>
  <si>
    <t>4.2.</t>
  </si>
  <si>
    <t xml:space="preserve">Registreringen er organiseret digitalt, f.eks. i en BIM-model, hvor mængder, placering m.m. fremgår sammen med materialernes data. (5 EP)
</t>
  </si>
  <si>
    <t>CØ-BONUS – DESIGN FOR DISASSEMBLY</t>
  </si>
  <si>
    <t xml:space="preserve">Genbrugsvenlig bygningskonstruktion (Design for disassembly): For hver DGNB-certificeret bygning i bydelen, der opnår en score på mere end 75 EP i kriteriet „TEC1.6 Egnethed med henblik på nedtagning og genanvendelse“ kan der tildeles 2 bonuspoint (dog max 10 point).
</t>
  </si>
  <si>
    <t>ECO2.3</t>
  </si>
  <si>
    <t>Arealudnyttelse</t>
  </si>
  <si>
    <t>Nytteareal for byområdet</t>
  </si>
  <si>
    <t xml:space="preserve">Arealudnyttelsesgrad: NettoByudviklingsAreal / (Åbnearealer-udearealer) = Faktor for nytteareal
Særligt for Erhverv: Åbne arealer, der hører til produktion, f.eks. tekniske anlæg, kan regnes til NBA.
Pointgivning: Faktor 0,8 = 0 EP, faktor 2,0 =40 EP. Der interpoleres.
</t>
  </si>
  <si>
    <t>Bebyggelsesprocent (BbPro)</t>
  </si>
  <si>
    <t xml:space="preserve">Samlet etageareal (EA) / NettoByudviklingsAreal = Bebyggelsesprocent
Pointgivning: Faktor 0,8 = 0 EP, faktor 2,5 = 40 EP. Der interpoleres.
</t>
  </si>
  <si>
    <t>Udnyttelse af tagflader</t>
  </si>
  <si>
    <t xml:space="preserve">Procentdel af tagfladeareal, der anvendes aktivt til f.eks. tagterrasser, energiproduktion, tekniske anlæg, intensive grønne tage.
0% = 0 EP, 100% = 20 EP. Der interpoleres.
</t>
  </si>
  <si>
    <t>ECO2.4</t>
  </si>
  <si>
    <t>Lokaløkonomisk stabilitet</t>
  </si>
  <si>
    <t>Diversificering og sammenhængskraft</t>
  </si>
  <si>
    <r>
      <t xml:space="preserve">Summen af de kvadrerede anvendelsesgrader for forskellige </t>
    </r>
    <r>
      <rPr>
        <b/>
        <sz val="10"/>
        <rFont val="Arial"/>
        <family val="2"/>
      </rPr>
      <t>anvendelsesformål</t>
    </r>
    <r>
      <rPr>
        <sz val="10"/>
        <rFont val="Arial"/>
        <family val="2"/>
      </rPr>
      <t xml:space="preserve"> i byområdet i procent, omsat til decimaltal:
Diversificeringsindeks 0,4 = 5 EP, 0,9 = 25 EP. Der interpoleres.
</t>
    </r>
  </si>
  <si>
    <r>
      <t xml:space="preserve">Summen af de kvadrerede anvendelsesgrader for forskellige typer </t>
    </r>
    <r>
      <rPr>
        <b/>
        <sz val="10"/>
        <rFont val="Arial"/>
        <family val="2"/>
      </rPr>
      <t>ejerformer</t>
    </r>
    <r>
      <rPr>
        <sz val="10"/>
        <rFont val="Arial"/>
        <family val="2"/>
      </rPr>
      <t xml:space="preserve"> i byområdet i procent, omsat til decimaltal:
Diversificeringsindeks 0,4 = 5 EP, 0,8 = 25 EP. Der interpoleres.
</t>
    </r>
  </si>
  <si>
    <t>Arbejdspladser</t>
  </si>
  <si>
    <t>Der er etableret virksomheder i byområdet, som er nye for kommunen (5 EP).</t>
  </si>
  <si>
    <t>Der er skabt nye arbejdspladser i byområdet (5 EP).</t>
  </si>
  <si>
    <t>Arbejdsløshed</t>
  </si>
  <si>
    <r>
      <rPr>
        <sz val="10"/>
        <rFont val="Arial"/>
        <family val="2"/>
      </rPr>
      <t xml:space="preserve">Den gennemsnitlige arbejdsløshedsprocent for byområdet ligger i de sidste 5 år under det nationale gennemsnit. (5 EP)
</t>
    </r>
    <r>
      <rPr>
        <b/>
        <sz val="10"/>
        <rFont val="Arial"/>
        <family val="2"/>
      </rPr>
      <t>ELLER</t>
    </r>
    <r>
      <rPr>
        <sz val="10"/>
        <rFont val="Arial"/>
        <family val="2"/>
      </rPr>
      <t xml:space="preserve">
Den gennemsnitlige arbejdsløshedsprocent for de sidste 5 år for byen / byområdet er lavere end den gennemsnitlige ledighed i de sidste 15 år for byen / byområdet. (10 EP)
</t>
    </r>
  </si>
  <si>
    <t>Udmærkelser</t>
  </si>
  <si>
    <r>
      <rPr>
        <b/>
        <sz val="10"/>
        <color rgb="FF3C4981"/>
        <rFont val="Arial"/>
        <family val="2"/>
      </rPr>
      <t>Bygningscertificering</t>
    </r>
    <r>
      <rPr>
        <sz val="10"/>
        <color rgb="FFFF0000"/>
        <rFont val="Arial"/>
        <family val="2"/>
      </rPr>
      <t xml:space="preserve">
</t>
    </r>
    <r>
      <rPr>
        <sz val="10"/>
        <rFont val="Arial"/>
        <family val="2"/>
      </rPr>
      <t>Der kan gives point for bygningers bæredygtighedscertificering, når mindst 20-33-50% af bygningerne (antal eller m2 EA) i projektområdet er certificeret efter et anerkendt og uafhængigt certificeringssystem. 
(10-20-30 EP)</t>
    </r>
    <r>
      <rPr>
        <sz val="10"/>
        <color rgb="FFFF0000"/>
        <rFont val="Arial"/>
        <family val="2"/>
      </rPr>
      <t xml:space="preserve">
</t>
    </r>
  </si>
  <si>
    <t>SOC1.1</t>
  </si>
  <si>
    <r>
      <t xml:space="preserve">Mikroklima og komfort </t>
    </r>
    <r>
      <rPr>
        <b/>
        <sz val="10"/>
        <color theme="0"/>
        <rFont val="Arial"/>
        <family val="2"/>
      </rPr>
      <t>VERDENSMÅLBONUS - SUNDHED OG TRIVSEL</t>
    </r>
  </si>
  <si>
    <t>Basiskomfort</t>
  </si>
  <si>
    <r>
      <rPr>
        <b/>
        <sz val="10"/>
        <color rgb="FF3C4981"/>
        <rFont val="Arial"/>
        <family val="2"/>
      </rPr>
      <t>Analyse af mikroklima i tidlig planlægningsfase</t>
    </r>
    <r>
      <rPr>
        <sz val="11"/>
        <color theme="1"/>
        <rFont val="Calibri"/>
        <family val="2"/>
        <scheme val="minor"/>
      </rPr>
      <t xml:space="preserve">
Det vurderes, hvorvidt der i løbet af de tidlige planlægningsfaser er foretaget mikroklimatiske overvejelser og indarbejdning i planlægningen. 
Der skal redegøres for, hvordan analyser af mikroklimaet er blevet indarbejdet i planlægningen, herunder tiltag der beskriver et forbedret mikroklima. Det er også muligt at beskrive tiltag, som ikke har være mulige at indarbejde, samt hvorfor dette er tilfældet.
</t>
    </r>
  </si>
  <si>
    <r>
      <rPr>
        <b/>
        <sz val="10"/>
        <color theme="3"/>
        <rFont val="Arial"/>
        <family val="2"/>
      </rPr>
      <t>Soleksponering</t>
    </r>
    <r>
      <rPr>
        <sz val="11"/>
        <color theme="1"/>
        <rFont val="Calibri"/>
        <family val="2"/>
        <scheme val="minor"/>
      </rPr>
      <t xml:space="preserve">
Vurdering af antal solskinstimer ved forårsjævndøgn (21.marts) på vigtige opholdssteder, som pladser, torve, legepladser m.m., hvor der inviteres til ophold (mindst 2 og max 10 steder undersøges, afhængigt af områdets størrelse).
≥ 3 timers sol på min. 35 % af hver af de undersøgte arealer: 5 EP
≥ 3 timers sol på min. 50 % af hver af de undersøgte arealer: 10 EP
</t>
    </r>
  </si>
  <si>
    <r>
      <rPr>
        <b/>
        <sz val="10"/>
        <color rgb="FF3C4981"/>
        <rFont val="Arial"/>
        <family val="2"/>
      </rPr>
      <t xml:space="preserve">Solafskærmning
</t>
    </r>
    <r>
      <rPr>
        <sz val="10"/>
        <rFont val="Arial"/>
        <family val="2"/>
      </rPr>
      <t xml:space="preserve">Vurdering af mængden og kvaliteten af solafskærmning ved
sommersolhverv (21. juni) på vigtige opholdssteder, som pladser, torve,
legepladser m.m., hvor der inviteres til ophold (mindst 2 og max 10 steder
undersøges, afhængigt af områdets størrelse. Se metodeafsnit).
</t>
    </r>
    <r>
      <rPr>
        <sz val="11"/>
        <color theme="1"/>
        <rFont val="Calibri"/>
        <family val="2"/>
        <scheme val="minor"/>
      </rPr>
      <t xml:space="preserve">
≥ 10 % af arealet for hver af de undersøgte steder er solafskærmet af træer eller af solafskærmningssystemer: 5 EP
≥ 30 % af arealet for hver af de undersøgte steder er solafskærmet af træer eller af solafskærmningssystemer: 10 EP
</t>
    </r>
  </si>
  <si>
    <t>Vindkomfort</t>
  </si>
  <si>
    <r>
      <rPr>
        <b/>
        <sz val="10"/>
        <color rgb="FF3C4981"/>
        <rFont val="Arial"/>
        <family val="2"/>
      </rPr>
      <t>Overordnede vindstudier</t>
    </r>
    <r>
      <rPr>
        <sz val="11"/>
        <color theme="1"/>
        <rFont val="Calibri"/>
        <family val="2"/>
        <scheme val="minor"/>
      </rPr>
      <t xml:space="preserve">
CFD-vindsimulering for min. én dominerende vindretning. Bebyggelsesstrukturen er optimeret til byens klima for at undgå negative effekter (vindtunneleffekter, håndtering af faldvinde fra højhuse osv.) for opholdsområderne. Ved arealer, som er udsatte for vindstød, er der indtænkt lægivende foranstaltninger.
</t>
    </r>
  </si>
  <si>
    <r>
      <rPr>
        <b/>
        <sz val="10"/>
        <color rgb="FF3C4981"/>
        <rFont val="Arial"/>
        <family val="2"/>
      </rPr>
      <t>Detaljerede vindstudier</t>
    </r>
    <r>
      <rPr>
        <sz val="11"/>
        <color theme="1"/>
        <rFont val="Calibri"/>
        <family val="2"/>
        <scheme val="minor"/>
      </rPr>
      <t xml:space="preserve">
En detaljeret undersøgelse af vindkomforten skal gennemføres for mindst 2 og max 10 vigtige opholdssteder. Der kan udføres vindkanalforsøg eller en strømningssimulering med CFD (Computational Fluid Dynamics)-software.
Der foretages en komfortkategorisering og der redegøres for hvilken komfortkategori, der er i hvert af de udvalgte områder, samt for hvordan det stemmer overens med det pågældende områdes byrumsfunktion.</t>
    </r>
  </si>
  <si>
    <t>Temperaturkomfort</t>
  </si>
  <si>
    <r>
      <rPr>
        <b/>
        <sz val="10"/>
        <color rgb="FF3C4981"/>
        <rFont val="Arial"/>
        <family val="2"/>
      </rPr>
      <t>Oplevet temperatur</t>
    </r>
    <r>
      <rPr>
        <sz val="11"/>
        <color theme="1"/>
        <rFont val="Calibri"/>
        <family val="2"/>
        <scheme val="minor"/>
      </rPr>
      <t xml:space="preserve">
En undersøgelse af den oplevede temperatur vurderes med udgangspunkt i UTCI (Universal Thermal Climate Index) på vigtige opholdssteder. Der skal for hver af de undersøgte steder foretages en analyse for forårsjævndøgn (21. marts) og sommersolhverv (21. juni).
</t>
    </r>
  </si>
  <si>
    <r>
      <rPr>
        <b/>
        <sz val="10"/>
        <color rgb="FF00B050"/>
        <rFont val="Arial"/>
        <family val="2"/>
      </rPr>
      <t>VERDENSMÅLBONUS – Sundt liv og trivsel</t>
    </r>
    <r>
      <rPr>
        <sz val="11"/>
        <color theme="1"/>
        <rFont val="Calibri"/>
        <family val="2"/>
        <scheme val="minor"/>
      </rPr>
      <t xml:space="preserve">
Termodynamisk simulering, hvor overfladematerialer og beplantningstyper er defineret. Formålet er at anvende overflademateriale og vegetation som et strategisk element for at mindske Urban Heat Island-effekten. På baggrund af simuleringer vurderes effekterne for den termiske komfort som følge af overfladematerialer og vegetation for de undersøgte steder.
ELLER
Hvis der i de mikroklimatiske simuleringer tages højde for en fremskrivning til fremtidige vejrforhold, der inkluderer temperaturstigninger, udløses der ligeledes 20 bonus-EP.
</t>
    </r>
  </si>
  <si>
    <t>SOC1.6</t>
  </si>
  <si>
    <t>Offentlige udearealer inden for projektområdet</t>
  </si>
  <si>
    <t>Arealark</t>
  </si>
  <si>
    <r>
      <t>Offentligt udeareal indenfor projektområdet per EA</t>
    </r>
    <r>
      <rPr>
        <sz val="6"/>
        <color theme="1"/>
        <rFont val="Arial"/>
        <family val="2"/>
      </rPr>
      <t xml:space="preserve">IB </t>
    </r>
    <r>
      <rPr>
        <sz val="11"/>
        <color theme="1"/>
        <rFont val="Calibri"/>
        <family val="2"/>
        <scheme val="minor"/>
      </rPr>
      <t>samt EA</t>
    </r>
    <r>
      <rPr>
        <sz val="6"/>
        <color theme="1"/>
        <rFont val="Arial"/>
        <family val="2"/>
      </rPr>
      <t>BO</t>
    </r>
    <r>
      <rPr>
        <sz val="11"/>
        <color theme="1"/>
        <rFont val="Calibri"/>
        <family val="2"/>
        <scheme val="minor"/>
      </rPr>
      <t xml:space="preserve">         Faktor: 0,5 – ≥ 3,0 (hvor 1 = 0,20 m2 udeareal per m2 bolig eller 0,1 m2 udeareal per m2 ikke-bolig).
</t>
    </r>
  </si>
  <si>
    <t>Private udearealer inden for projektområdet</t>
  </si>
  <si>
    <r>
      <t>Privat udeareal for boliger indenfor projektområdet per EA</t>
    </r>
    <r>
      <rPr>
        <sz val="6"/>
        <color theme="1"/>
        <rFont val="Arial"/>
        <family val="2"/>
      </rPr>
      <t>BO</t>
    </r>
    <r>
      <rPr>
        <sz val="11"/>
        <color theme="1"/>
        <rFont val="Calibri"/>
        <family val="2"/>
        <scheme val="minor"/>
      </rPr>
      <t xml:space="preserve">
Faktor: 0,0 – ≥ 1,0 (hvor 1 = 0,20 m2 udeareal per m2 bolig). 
</t>
    </r>
  </si>
  <si>
    <t>Udearealer uden for projektområdet</t>
  </si>
  <si>
    <r>
      <t>Offentlige udeareal UDEN for projektområdet per EA</t>
    </r>
    <r>
      <rPr>
        <sz val="6"/>
        <color theme="1"/>
        <rFont val="Arial"/>
        <family val="2"/>
      </rPr>
      <t>IB</t>
    </r>
    <r>
      <rPr>
        <sz val="11"/>
        <color theme="1"/>
        <rFont val="Calibri"/>
        <family val="2"/>
        <scheme val="minor"/>
      </rPr>
      <t xml:space="preserve"> samt EA</t>
    </r>
    <r>
      <rPr>
        <sz val="6"/>
        <color theme="1"/>
        <rFont val="Arial"/>
        <family val="2"/>
      </rPr>
      <t>BO</t>
    </r>
    <r>
      <rPr>
        <sz val="11"/>
        <color theme="1"/>
        <rFont val="Calibri"/>
        <family val="2"/>
        <scheme val="minor"/>
      </rPr>
      <t xml:space="preserve">: Procentdel af bruttoetageareal, der ligger inden for gåafstand (350 m) af udearealer større end 3 ha. Point reduceres efter metode 3 svarende til andelen af BEA, der er inden for gåafstand.
0% = 0 EP, 100% = 25 EP. Der interpoleres.
</t>
    </r>
  </si>
  <si>
    <t>SOC1.7</t>
  </si>
  <si>
    <t>Byliv og tryghed</t>
  </si>
  <si>
    <t>Udformning</t>
  </si>
  <si>
    <t xml:space="preserve">Sammenhængen mellem veje, stier, pladser og parkeringsarealer er analyseret med fokus på tryghedsfremmende design af flowet.  
</t>
  </si>
  <si>
    <t xml:space="preserve">Det evalueres, om der er tydelig afgrænsning mellem offentlige og private udearealer, for at markere et hierarki og letaflæselige ejerskabsforhold (eksempelvis variation i overfladebelægning, niveauforskelle, vegetation, lave afskærmninger m.m.).
</t>
  </si>
  <si>
    <r>
      <rPr>
        <b/>
        <sz val="10"/>
        <color rgb="FF3C4981"/>
        <rFont val="Arial"/>
        <family val="2"/>
      </rPr>
      <t>Aktive kanter - kvalitativ vurdering</t>
    </r>
    <r>
      <rPr>
        <sz val="11"/>
        <color theme="1"/>
        <rFont val="Calibri"/>
        <family val="2"/>
        <scheme val="minor"/>
      </rPr>
      <t xml:space="preserve">
Der foreligger en strategi for at skabe en aktiv kant i bygningsperiferien ud mod byrummene. Strategien kan indholde principper for blandet anvendelse i stueetagen, åbningsgrader og variation i facaden i stueetagen, særlige funktioner i kanten i relation til en specifik byrumsfunktion m.m.
</t>
    </r>
  </si>
  <si>
    <r>
      <rPr>
        <b/>
        <sz val="10"/>
        <color rgb="FF3C4981"/>
        <rFont val="Arial"/>
        <family val="2"/>
      </rPr>
      <t>Aktive kanter - kvantitativ vurdering</t>
    </r>
    <r>
      <rPr>
        <sz val="11"/>
        <color theme="1"/>
        <rFont val="Calibri"/>
        <family val="2"/>
        <scheme val="minor"/>
      </rPr>
      <t xml:space="preserve">
Det vurderes, i hvor høj grad byrummenes periferi bidrager til et aktivt byrum. Alle facader tildeles en af følgende kategorier: lukket facade, indgange, serviceanvendelser. Point udregnes ved gennemsnit:
Lukket facade = 0 EP
Indgange = 7,5 EP
Serviceanvendelser og boliger = 15 EP*
*Dog max. 10 EP total
</t>
    </r>
  </si>
  <si>
    <r>
      <rPr>
        <b/>
        <sz val="10"/>
        <color rgb="FF3C4981"/>
        <rFont val="Arial"/>
        <family val="2"/>
      </rPr>
      <t>Programmering af byrumsfunktioner med udgangpunkt i analyser</t>
    </r>
    <r>
      <rPr>
        <sz val="11"/>
        <color theme="1"/>
        <rFont val="Calibri"/>
        <family val="2"/>
        <scheme val="minor"/>
      </rPr>
      <t xml:space="preserve">
Der vurderes i hvilken grad bygnings- og byrumsfunktioner er placeret i byområdet med hensyntagen til mikroklimaforhold og flow af bløde trafikanter (eksempelvis café i sol og læ, og cykelstativer i skygge tæt ved station/stoppested/bebyggelse).
</t>
    </r>
  </si>
  <si>
    <r>
      <rPr>
        <b/>
        <sz val="10"/>
        <color rgb="FF3C4981"/>
        <rFont val="Arial"/>
        <family val="2"/>
      </rPr>
      <t>Social interaktion</t>
    </r>
    <r>
      <rPr>
        <sz val="11"/>
        <color theme="1"/>
        <rFont val="Calibri"/>
        <family val="2"/>
        <scheme val="minor"/>
      </rPr>
      <t xml:space="preserve">
Muligheder for udfoldelse af aktiviteter, der kræver særlige rumtyper/udstyr eller aktiviteter, der henvender sig til bestemte brugergrupper. Antal og type af aktiviteter skal stå mål med byområdets størrelse og beboersammensætning.
</t>
    </r>
  </si>
  <si>
    <t>Visuel kontrol</t>
  </si>
  <si>
    <t xml:space="preserve">Det evalueres, i hvor høj grad der er visuel korrespondance mellem det indvendige og det udvendige, mellem opholdsrum og fællesarealer, som f.eks. stier, legepladser, indre gårde, samt et godt overblik over parkeringsarealer.
</t>
  </si>
  <si>
    <t>Belysning</t>
  </si>
  <si>
    <t xml:space="preserve">Det evalueres, om der foreligger et belysningskoncept, der sikrer, at ikke kun færdselsområder er oplyst og om belysningsforholdene på alle tilgængelige arealer er sådan, at alle personer, der bevæger sig i området, nemt kan genkendes.
</t>
  </si>
  <si>
    <t>SOC1.9</t>
  </si>
  <si>
    <r>
      <t xml:space="preserve">Luft-, lys- og støjforurening </t>
    </r>
    <r>
      <rPr>
        <b/>
        <sz val="10"/>
        <color theme="0"/>
        <rFont val="Arial"/>
        <family val="2"/>
      </rPr>
      <t>VERDENSMÅLBONUS – Sundhed og trivsel</t>
    </r>
  </si>
  <si>
    <t>Luftkvalitet</t>
  </si>
  <si>
    <r>
      <t xml:space="preserve">Vurdering, tiltag og måling ift. Luftforurening
</t>
    </r>
    <r>
      <rPr>
        <sz val="10"/>
        <rFont val="Arial"/>
        <family val="2"/>
      </rPr>
      <t xml:space="preserve">Vurdering af luftforurening med udgangspunkt i det Digitale Danmarkskort for Luftforurening samt ved saglig redegørelse over projektområdets kontekst (industri, vejsystemer, landbrug m.m.)
</t>
    </r>
  </si>
  <si>
    <t xml:space="preserve">Tiltag for forbedring af luftkvaliteten. Der vurderes, hvorvidt der implementeres anvendelige tiltag for aktivt at forbedre luftkvaliteten i projektområdet.
</t>
  </si>
  <si>
    <t xml:space="preserve">Måling af lovmæssige grænseværdier for finstøv (PM-2.5 og PM-10) og kvælstofdioxid (NO2) før og efter byudvikling. Dokumentation for at der ikke er nogen forringelse af immissionssituationen i omgivelserne, der kan medføre en overskridelse af grænseværdierne, samt at grænseværdierne inden for projektområdet er overholdt.
</t>
  </si>
  <si>
    <r>
      <rPr>
        <b/>
        <sz val="10"/>
        <color rgb="FF3C4981"/>
        <rFont val="Arial"/>
        <family val="2"/>
      </rPr>
      <t>Rapport om lufthygiejne</t>
    </r>
    <r>
      <rPr>
        <sz val="11"/>
        <color theme="1"/>
        <rFont val="Calibri"/>
        <family val="2"/>
        <scheme val="minor"/>
      </rPr>
      <t xml:space="preserve">
Gennemførelse af en kvalificeret rapport.
</t>
    </r>
  </si>
  <si>
    <t xml:space="preserve">Implementering af resultaterne fra rapporten.
</t>
  </si>
  <si>
    <t>Foranstaltninger til reduktion af lysforurening</t>
  </si>
  <si>
    <t xml:space="preserve">Der er udarbejdet og implementeret et belysningskoncept, som eksplicit behandler undgåelse af lysforurening, både med hensyntagen til eget område og naboområder.
De oftest relevante foranstaltninger er beskrevet i manualens metodeafsnit.
</t>
  </si>
  <si>
    <t>Støjforhold</t>
  </si>
  <si>
    <t xml:space="preserve">Vurdering af eksisterende støjforhold med udgangspunkt i Støjkortet, samt ved saglig redegørelse for, hvordan projektet tager højde for eksisterende støjforhold i planlægningsfasen.
</t>
  </si>
  <si>
    <t xml:space="preserve">Tiltag for reducering af vejtrafikstøj. Der vurderes, hvorvidt der implementeres anvendelige tiltag for aktivt at forbedre støjforholdene i projektområdet (f.eks. støjreducerende asfalt, fartreducerende tiltag, støjskærme).
</t>
  </si>
  <si>
    <t>3.2.1.</t>
  </si>
  <si>
    <r>
      <t>(</t>
    </r>
    <r>
      <rPr>
        <b/>
        <sz val="10"/>
        <color theme="1"/>
        <rFont val="Arial"/>
        <family val="2"/>
      </rPr>
      <t>Kun Byområde</t>
    </r>
    <r>
      <rPr>
        <sz val="11"/>
        <color theme="1"/>
        <rFont val="Calibri"/>
        <family val="2"/>
        <scheme val="minor"/>
      </rPr>
      <t xml:space="preserve">) Andel af projektområdet som ligger inden for Miljøstyrelsens støjanbefalinger for vejtrafik på 58 dB(A), Lden, for boliger og rekreative områder, og 63 dB(A) Lden for kontorer og andre liberale erhverv.
50% = 0 EP, 100% = 20 EP. Der interpoleres.
</t>
    </r>
  </si>
  <si>
    <t>3.2.2.</t>
  </si>
  <si>
    <r>
      <t>(</t>
    </r>
    <r>
      <rPr>
        <b/>
        <sz val="10"/>
        <color theme="1"/>
        <rFont val="Arial"/>
        <family val="2"/>
      </rPr>
      <t>Kun Byområde</t>
    </r>
    <r>
      <rPr>
        <sz val="11"/>
        <color theme="1"/>
        <rFont val="Calibri"/>
        <family val="2"/>
        <scheme val="minor"/>
      </rPr>
      <t xml:space="preserve">) Andel af projektområdet som ligger inden for WHOs støjanbefalinger for vejtrafik på 53 dB(A), Lden, uafhængigt af anvendelsesformål - dvs. for hele projektområdet.
0% = 0 EP, 80% = 10 EP. Der interpoleres.
</t>
    </r>
  </si>
  <si>
    <t>3.2.3.</t>
  </si>
  <si>
    <r>
      <t>(</t>
    </r>
    <r>
      <rPr>
        <b/>
        <sz val="10"/>
        <color theme="1"/>
        <rFont val="Arial"/>
        <family val="2"/>
      </rPr>
      <t>Campus og Erhvervsområde</t>
    </r>
    <r>
      <rPr>
        <sz val="11"/>
        <color theme="1"/>
        <rFont val="Calibri"/>
        <family val="2"/>
        <scheme val="minor"/>
      </rPr>
      <t>) Andel af projektområdet som ligger inden for Miljøstyrelsens støjanbefalinger for vejtrafik på 63 dB(A), Lden, for kontorer og andre liberale erhverv. 
50% = 0 EP, 100% = 30 EP. Der interpoleres.</t>
    </r>
  </si>
  <si>
    <t>Såfremt støj fra jernbanetrafik forårsager en overskridelse i Miljøstyrelsens
vejledende grænseværdier for støj, fratrækkes 10 EP.</t>
  </si>
  <si>
    <t xml:space="preserve">Såfremt støj fra virksomheder forårsager en overskridelse i Miljøstyrelsens vejledende grænseværdier for støj, fratrækkes 10 EP.
</t>
  </si>
  <si>
    <t xml:space="preserve">Såfremt støj fra flytrafik forårsager en overskridelse i Miljøstyrelsens vejledende grænseværdier for støj, fratrækkes 10 EP.
</t>
  </si>
  <si>
    <t xml:space="preserve">Såfremt støj fra øvrige støjkilder forårsager en overskridelse i Miljøstyrelsens vejledende grænseværdier for støj, fratrækkes 10 EP.
</t>
  </si>
  <si>
    <t>3.7.</t>
  </si>
  <si>
    <t xml:space="preserve">Såfremt støjniveauet, Lday, er over 55 dB(A) for et eller flere af de undersøgte udvalgte opholdssteder fratrækkes 10 EP.
</t>
  </si>
  <si>
    <t>3.8.</t>
  </si>
  <si>
    <r>
      <rPr>
        <b/>
        <sz val="10"/>
        <color rgb="FF00B050"/>
        <rFont val="Arial"/>
        <family val="2"/>
      </rPr>
      <t>VERDENSMÅLBONUS – Sundhed og trivsel</t>
    </r>
    <r>
      <rPr>
        <sz val="11"/>
        <color theme="1"/>
        <rFont val="Calibri"/>
        <family val="2"/>
        <scheme val="minor"/>
      </rPr>
      <t xml:space="preserve">
Der kan tildeles yderligere point i kriteriet, hvis man kan dokumentere en ekstra indsats i forhold til helbredsfremmende tiltag imod støjforurening, konkretiseret ved støjeksponering i nattetimerne.
WHO anbefaler en Lnight grænseværdi på 45 dB(A) for at reducere helbredseffekterne som følge af støjeksponering i nattetimerne.
</t>
    </r>
  </si>
  <si>
    <t>SOC2.1</t>
  </si>
  <si>
    <t>Tilgængelighed</t>
  </si>
  <si>
    <t>Udviklingsproces</t>
  </si>
  <si>
    <t xml:space="preserve">Inddragelse af kommende eller nuværende beboere og andre brugere.
</t>
  </si>
  <si>
    <t xml:space="preserve">Tilgængelighedsrevision.
</t>
  </si>
  <si>
    <t xml:space="preserve">Universelt design er anvendt som grundlæggende designholdning.
</t>
  </si>
  <si>
    <t>Overordnet udformning af byplan</t>
  </si>
  <si>
    <t>Byplanen omfatter et passende udbud af boliger for ældre og personer med funktionsnedsættelser.</t>
  </si>
  <si>
    <t xml:space="preserve">Adgang til kollektiv trafik fra boliger målrettet personer med funktionsnedsættelse til stoppested/station maks. 200 m.
</t>
  </si>
  <si>
    <t xml:space="preserve">Adgang fra boliger målrettet personer med funktionsnedsættelse til dagligvarebutik maks. 400 m.
</t>
  </si>
  <si>
    <t xml:space="preserve">Trafiksikker cykeladgang til folkeskole maks. 2,5 km.
</t>
  </si>
  <si>
    <t>Projektering og udførelse</t>
  </si>
  <si>
    <t xml:space="preserve">Gangarealer og ramper er projekteret/udført korrekt i forhold til relevante regler og anvisninger.
</t>
  </si>
  <si>
    <t xml:space="preserve">Steder, hvor fodgængere skal krydse køreareal er projekteret/udført korrekt.
</t>
  </si>
  <si>
    <t xml:space="preserve">Personer, der er blinde eller stærkt svagsynede, kan orientere sig i byen på en letforståelig og konsistent måde.
</t>
  </si>
  <si>
    <t xml:space="preserve">Stoppesteder for kollektiv trafik er projekteret/udført korrekt.
</t>
  </si>
  <si>
    <t xml:space="preserve">Et passende antal velplacerede siddemuligheder langs veje og stier er korrekt projekteret/udført.
</t>
  </si>
  <si>
    <t xml:space="preserve">Et passende antal velplacerede handicapparkeringspladser er korrekt projekteret/udført.
</t>
  </si>
  <si>
    <t xml:space="preserve">Rekreative områder, herunder legepladser, er projekteret/udført, så de kan anvendes på en ligeværdig måde af personer med funktionsnedsættelser.
</t>
  </si>
  <si>
    <t xml:space="preserve">Der er projekteret/udført et passende udbud af offentligt tilgængelige toiletter og toiletrummene er dimensioneret korrekt.
</t>
  </si>
  <si>
    <t>3.9.</t>
  </si>
  <si>
    <t xml:space="preserve">Skiltning og information i bydelen er projekteret/udført, så det kan anvendes på en ligeværdig måde af alle.
</t>
  </si>
  <si>
    <t>SOC3.1</t>
  </si>
  <si>
    <t>Bymæssig integration og identitet</t>
  </si>
  <si>
    <t>Integration i kontekst</t>
  </si>
  <si>
    <r>
      <rPr>
        <b/>
        <sz val="10"/>
        <color rgb="FF3C4981"/>
        <rFont val="Arial"/>
        <family val="2"/>
      </rPr>
      <t xml:space="preserve">Integration i bybilledet og bystrukturen </t>
    </r>
    <r>
      <rPr>
        <sz val="10"/>
        <rFont val="Arial"/>
        <family val="2"/>
      </rPr>
      <t xml:space="preserve">
Der foreligger en analyse af den eksisterende bystruktur. Som udgangspunkt skal de følgende aspekter indgå: Morfologi, topografi, skala, synsakser, orienteringspunkter.
</t>
    </r>
  </si>
  <si>
    <t xml:space="preserve">Projektet er integreret i bystrukturen, og integrationen er, på en forståelig måde, afledt af resultaterne af analysen.
</t>
  </si>
  <si>
    <r>
      <rPr>
        <b/>
        <sz val="10"/>
        <color rgb="FF3C4981"/>
        <rFont val="Arial"/>
        <family val="2"/>
      </rPr>
      <t xml:space="preserve">Integration i mobilitetsstruktur </t>
    </r>
    <r>
      <rPr>
        <sz val="10"/>
        <rFont val="Arial"/>
        <family val="2"/>
      </rPr>
      <t xml:space="preserve">
Der foreligger en analyse af den eksisterende mobilitetsstruktur. Som udgangspunkt skal de følgende delelementer indgå: Offentlig transport, vigtige veje samt cykel- og gangstier.
</t>
    </r>
  </si>
  <si>
    <t xml:space="preserve">Projektet er integreret i mobilitetsstrukturen, og integrationen er, på en forståelig måde, afledt af resultaterne af analysen.
</t>
  </si>
  <si>
    <t>Identitetsskabelse</t>
  </si>
  <si>
    <r>
      <rPr>
        <b/>
        <sz val="10"/>
        <color rgb="FF3C4981"/>
        <rFont val="Arial"/>
        <family val="2"/>
      </rPr>
      <t xml:space="preserve">Analyse af eksisterende strukturer </t>
    </r>
    <r>
      <rPr>
        <sz val="10"/>
        <rFont val="Arial"/>
        <family val="2"/>
      </rPr>
      <t xml:space="preserve">
Opgørelse af områdets bevaringsværdige infrastruktur, bygninger samt biotoper og træer inden projektstart (inden byggetilladelsen er givet). 
</t>
    </r>
  </si>
  <si>
    <t xml:space="preserve">Eksisterende, identitetsskabende elementer fra opgørelsen er integreret i den videre udvikling. Infrastruktur samt bygninger, som har bymæssige eller æstetiske kvaliteter, (typiske for stedet, fredede bygninger, ’samtidsvidner’ osv.), anses som identitetsskabende.
</t>
  </si>
  <si>
    <t>2.3</t>
  </si>
  <si>
    <t xml:space="preserve">En midlertidig anvendelse af eksisterende bygningsmasse og strukturer på området er implementeret. Anvendelsen skal bidrage til styrkelse af stedets identitet og mangfoldighed.
</t>
  </si>
  <si>
    <t>SOC3.2</t>
  </si>
  <si>
    <t>Kultur og æstetik</t>
  </si>
  <si>
    <t>Kunst</t>
  </si>
  <si>
    <r>
      <rPr>
        <b/>
        <sz val="10"/>
        <color rgb="FF3C4981"/>
        <rFont val="Arial"/>
        <family val="2"/>
      </rPr>
      <t>Kvalitet</t>
    </r>
    <r>
      <rPr>
        <sz val="10"/>
        <rFont val="Arial"/>
        <family val="2"/>
      </rPr>
      <t xml:space="preserve">
Realisering af innovative kunstprojekter til identitetsskabelse og til fremme af reflektion, diskussion og kommunikation, kulturudveksling m.v.
</t>
    </r>
  </si>
  <si>
    <r>
      <rPr>
        <b/>
        <sz val="10"/>
        <color rgb="FF3C4981"/>
        <rFont val="Arial"/>
        <family val="2"/>
      </rPr>
      <t>Kvantitet</t>
    </r>
    <r>
      <rPr>
        <sz val="10"/>
        <rFont val="Arial"/>
        <family val="2"/>
      </rPr>
      <t xml:space="preserve">
Kroner anvendt på kunst per m2 EA: 0 kr = 0 EP, 20 kr = 15 EP.
Der interpoleres.
</t>
    </r>
  </si>
  <si>
    <t>Bymæssig formgivning</t>
  </si>
  <si>
    <r>
      <rPr>
        <b/>
        <sz val="10"/>
        <color rgb="FF3C4981"/>
        <rFont val="Arial"/>
        <family val="2"/>
      </rPr>
      <t>Design af infrastruktur</t>
    </r>
    <r>
      <rPr>
        <sz val="10"/>
        <rFont val="Arial"/>
        <family val="2"/>
      </rPr>
      <t xml:space="preserve">
Der foreligger et overordnet designkoncept for identitetsskabende trafikal infrastruktur så som veje, gang- og cykelforhold, bus- og baneinfrastruktur, samt støjafskærmning. 
</t>
    </r>
  </si>
  <si>
    <r>
      <rPr>
        <b/>
        <sz val="10"/>
        <color rgb="FF3C4981"/>
        <rFont val="Arial"/>
        <family val="2"/>
      </rPr>
      <t>Retningslinjer for arkitektur</t>
    </r>
    <r>
      <rPr>
        <sz val="10"/>
        <rFont val="Arial"/>
        <family val="2"/>
      </rPr>
      <t xml:space="preserve">
Der findes retningslinjer for arkitekturen, der definerer elementer, som er vigtige for den bymæssige helhed og æstetik, men som også giver tilstrækkelig designfrihed på det enkelte bygningsprojekt. Elementer kunne være lokale materialer, farver, tekstur, men også sammenhænge, størrelsesforhold og lignende.
</t>
    </r>
  </si>
  <si>
    <t>Design af udearealer</t>
  </si>
  <si>
    <r>
      <rPr>
        <b/>
        <sz val="10"/>
        <color rgb="FF3C4981"/>
        <rFont val="Arial"/>
        <family val="2"/>
      </rPr>
      <t>Designvision</t>
    </r>
    <r>
      <rPr>
        <sz val="11"/>
        <color theme="1"/>
        <rFont val="Calibri"/>
        <family val="2"/>
        <scheme val="minor"/>
      </rPr>
      <t xml:space="preserve">
Designmæssige retningslinjer til skabelse af letaflæselig, stedsegen identitet og høj arkitektonisk og landskabelig kvalitet, f.eks. en designmanual. Krav til byrums fremtoning, beplantning, belysning, fo</t>
    </r>
    <r>
      <rPr>
        <sz val="10"/>
        <rFont val="Arial"/>
        <family val="2"/>
      </rPr>
      <t>rmer for ophold.
+5 EP (10 EP, hvis der ikke er private friarealer i området (ofte tilfældet for campus).</t>
    </r>
    <r>
      <rPr>
        <sz val="11"/>
        <color theme="1"/>
        <rFont val="Calibri"/>
        <family val="2"/>
        <scheme val="minor"/>
      </rPr>
      <t xml:space="preserve">
eller
Specifikationerne gælder også for private udearealer.
+5 EP
</t>
    </r>
  </si>
  <si>
    <r>
      <rPr>
        <b/>
        <sz val="10"/>
        <color rgb="FF3C4981"/>
        <rFont val="Arial"/>
        <family val="2"/>
      </rPr>
      <t>Implementering af designvisionen</t>
    </r>
    <r>
      <rPr>
        <sz val="10"/>
        <rFont val="Arial"/>
        <family val="2"/>
      </rPr>
      <t xml:space="preserve">
Som udgangspunkt skal følgende delelementer indgå: Tidlig kravprofil, plan for fastholdelse i alle faser til og med udførelse, udbudskrav.
</t>
    </r>
  </si>
  <si>
    <r>
      <rPr>
        <b/>
        <sz val="10"/>
        <color rgb="FF3C4981"/>
        <rFont val="Arial"/>
        <family val="2"/>
      </rPr>
      <t>Design af byrumsinventar</t>
    </r>
    <r>
      <rPr>
        <sz val="11"/>
        <color theme="1"/>
        <rFont val="Calibri"/>
        <family val="2"/>
        <scheme val="minor"/>
      </rPr>
      <t xml:space="preserve">
Designspecifikationer for byrumsinventar, f.eks. siddepladser, overdækninger, stativer, affaldshåndtering. 
</t>
    </r>
  </si>
  <si>
    <t>SOC3.3.</t>
  </si>
  <si>
    <t>Robusthed gennem mangfoldighed</t>
  </si>
  <si>
    <t>Funktionel integration</t>
  </si>
  <si>
    <r>
      <rPr>
        <b/>
        <sz val="10"/>
        <color rgb="FF3C4981"/>
        <rFont val="Arial"/>
        <family val="2"/>
      </rPr>
      <t xml:space="preserve">Integration i den sociale og funktionelle kontekst </t>
    </r>
    <r>
      <rPr>
        <sz val="10"/>
        <rFont val="Arial"/>
        <family val="2"/>
      </rPr>
      <t xml:space="preserve">
Byområdets udformning baserer sig på en kvalitativ kontekstanalyse og et koncept til integration af de eksisterende strukturer, typologier og funktioner i omgivelserne. Bestanddele i analysen er beboelses- og arbejdstypologier, sociale og offentlige faciliteter, erhverv og butikker, offentlige pladser/rum såvel som størrelsesfordeling af det omkringliggende område mod arealets snitflader. (10 EP)
</t>
    </r>
    <r>
      <rPr>
        <b/>
        <sz val="10"/>
        <rFont val="Arial"/>
        <family val="2"/>
      </rPr>
      <t>eller</t>
    </r>
    <r>
      <rPr>
        <sz val="10"/>
        <rFont val="Arial"/>
        <family val="2"/>
      </rPr>
      <t xml:space="preserve">
Som ovenstående OG efter forudgående analyse etableres nye funktioner, som mangler i, og vil være til gavn for, de tilstødende områder, bevidst i projektområdet. (15 EP)
</t>
    </r>
  </si>
  <si>
    <r>
      <rPr>
        <b/>
        <sz val="10"/>
        <color rgb="FF3C4981"/>
        <rFont val="Arial"/>
        <family val="2"/>
      </rPr>
      <t>Integration af eksisterende sociale strukturer eller anvendelser</t>
    </r>
    <r>
      <rPr>
        <sz val="10"/>
        <rFont val="Arial"/>
        <family val="2"/>
      </rPr>
      <t xml:space="preserve">
Støtte af eksisterende, lokale initiativer ved at der i projektområdet stilles områder, bygninger eller infrastruktur til rådighed for disse (5/10/5 EP)
</t>
    </r>
  </si>
  <si>
    <t xml:space="preserve">Kvalificering af den sociale mangfoldighed </t>
  </si>
  <si>
    <r>
      <rPr>
        <b/>
        <sz val="10"/>
        <color rgb="FF3C4981"/>
        <rFont val="Arial"/>
        <family val="2"/>
      </rPr>
      <t>Demografisk mangfoldighed</t>
    </r>
    <r>
      <rPr>
        <sz val="10"/>
        <rFont val="Arial"/>
        <family val="2"/>
      </rPr>
      <t xml:space="preserve">
Der er etableret faciliteter, der henvender sig særligt til en af de følgende brugergrupper: Ældre beboere, børnefamilier, unge, andre (specificeres). Faciliteterne skal være af en størrelsesorden, så det er plausibelt at de kan betjene områdets beboere/brugere og gerne et vist opland. Der kan tildeles 4 EP per facilitet.
(For projektområder, der er mindre end 10 hektar, kan det omkringliggende område (350 m) tages med i betragtning.)
</t>
    </r>
  </si>
  <si>
    <r>
      <rPr>
        <b/>
        <sz val="10"/>
        <color rgb="FF3C4981"/>
        <rFont val="Arial"/>
        <family val="2"/>
      </rPr>
      <t>Differentierede ejerskabsformer</t>
    </r>
    <r>
      <rPr>
        <sz val="10"/>
        <rFont val="Arial"/>
        <family val="2"/>
      </rPr>
      <t xml:space="preserve">
Der er flere forskellige ejerskabsformer blandt projektets boliger (f.eks. Ejerbolig, andelsbolig, lejebolig, almen lejebolig, andre former)
2 former = 4 EP
3 former = 8 EP
&gt; 3 former = 12 EP</t>
    </r>
  </si>
  <si>
    <r>
      <rPr>
        <b/>
        <sz val="10"/>
        <color rgb="FF3C4981"/>
        <rFont val="Arial"/>
        <family val="2"/>
      </rPr>
      <t>Differentierede byggefeltstørrelser</t>
    </r>
    <r>
      <rPr>
        <sz val="10"/>
        <rFont val="Arial"/>
        <family val="2"/>
      </rPr>
      <t xml:space="preserve">
Det byplanmæssige hovedgreb foreskriver forskellige typer byggefelter, med vægt på mindre byggefelter.</t>
    </r>
    <r>
      <rPr>
        <sz val="10"/>
        <color rgb="FFFF0000"/>
        <rFont val="Arial"/>
        <family val="2"/>
      </rPr>
      <t xml:space="preserve">
</t>
    </r>
  </si>
  <si>
    <r>
      <rPr>
        <b/>
        <sz val="10"/>
        <color rgb="FF3C4981"/>
        <rFont val="Arial"/>
        <family val="2"/>
      </rPr>
      <t>Differentierede erhvervsformer</t>
    </r>
    <r>
      <rPr>
        <sz val="10"/>
        <rFont val="Arial"/>
        <family val="2"/>
      </rPr>
      <t xml:space="preserve">
Der er taget initiativer, der fremmer work/life-balance eller innovative erhvervsformer på arealet. Der kan gives 4/4/5 EP for hvert program, tilskud eller initiativ. 
</t>
    </r>
  </si>
  <si>
    <r>
      <t xml:space="preserve">Differentierede boligstørrelser
</t>
    </r>
    <r>
      <rPr>
        <sz val="10"/>
        <rFont val="Arial"/>
        <family val="2"/>
      </rPr>
      <t>Der er både små og store boliger i projektområdet. Kategorierne er: 1-2 værelser, 3 værelser og 4+ værelser. Hver kategori skal udgøre mindst 10 % af byområdets samlede boligareal.</t>
    </r>
  </si>
  <si>
    <t>2.6.</t>
  </si>
  <si>
    <r>
      <rPr>
        <b/>
        <sz val="10"/>
        <color rgb="FF3C4981"/>
        <rFont val="Arial"/>
        <family val="2"/>
      </rPr>
      <t>Differentierede boformer</t>
    </r>
    <r>
      <rPr>
        <sz val="10"/>
        <rFont val="Arial"/>
        <family val="2"/>
      </rPr>
      <t xml:space="preserve">
Der kan gives 4 EP per særegen boform:
- Bofællesskaber
- Kollegier/ungdomsboliger
- Ældreboliger
- Boliger til personer med særlige behov
- Flergenerationshuse
- Boliger med erhverv
- Andre innovative boformer</t>
    </r>
  </si>
  <si>
    <t>2.7.</t>
  </si>
  <si>
    <r>
      <rPr>
        <b/>
        <sz val="10"/>
        <color rgb="FF3C4981"/>
        <rFont val="Arial"/>
        <family val="2"/>
      </rPr>
      <t xml:space="preserve">Forskellige virksomhedsstørrelser </t>
    </r>
    <r>
      <rPr>
        <sz val="10"/>
        <rFont val="Arial"/>
        <family val="2"/>
      </rPr>
      <t xml:space="preserve">
Er der i projektområdet både små, mellemstore og/eller store virksomheder (hhv. op til 10 ansatte, 10-100 ansatte og over 100 ansatte). Hver af de tre kategorier skal udgøre mindst 10% af EA for at give point her.
</t>
    </r>
  </si>
  <si>
    <t>2.8.</t>
  </si>
  <si>
    <r>
      <rPr>
        <b/>
        <sz val="10"/>
        <color rgb="FF3C4981"/>
        <rFont val="Arial"/>
        <family val="2"/>
      </rPr>
      <t>Mangfoldighed i brancher</t>
    </r>
    <r>
      <rPr>
        <sz val="10"/>
        <rFont val="Arial"/>
        <family val="2"/>
      </rPr>
      <t xml:space="preserve">
I projektområdet er der på certificeringstidspunktet etableret mindst to forskellige brancher/institutter, som hver især udgør mindst 10% af arealet til erhverv. For projektområder, der er mindre end 10 hektar, kan det omkringliggende område (350 m) tages med i betragtning.
Der er 6 EP for de første 2 brancher/institutter og yderligere 4 EP (i erhvervsområder) og 6 EP (i campus) for hver yderligere institut, der fylder over 10 % af den samlede masse. Enheden behøver ikke at være m2, det kan også være andelen af budget eller andelen af antal studerende.
</t>
    </r>
  </si>
  <si>
    <t>Anvendelsesandele</t>
  </si>
  <si>
    <r>
      <rPr>
        <b/>
        <sz val="10"/>
        <color rgb="FF3C4981"/>
        <rFont val="Arial"/>
        <family val="2"/>
      </rPr>
      <t xml:space="preserve">Anvendelsesandel til boliger i byområdet </t>
    </r>
    <r>
      <rPr>
        <sz val="10"/>
        <rFont val="Arial"/>
        <family val="2"/>
      </rPr>
      <t xml:space="preserve">
Procendelen af boligbyggeri i forhold til det samlede EA i byområdet:
Beboelse tegner sig ikke for den største anvendelsesandel, men for min. 30 %, af det samlede EA (10 EP)
</t>
    </r>
    <r>
      <rPr>
        <b/>
        <sz val="10"/>
        <rFont val="Arial"/>
        <family val="2"/>
      </rPr>
      <t xml:space="preserve">eller
</t>
    </r>
    <r>
      <rPr>
        <sz val="10"/>
        <rFont val="Arial"/>
        <family val="2"/>
      </rPr>
      <t xml:space="preserve">Beboelse tegner sig for den største anvendelsesandel, dog maks. 70 % af det samlede EA. (15 EP)
</t>
    </r>
    <r>
      <rPr>
        <b/>
        <sz val="10"/>
        <rFont val="Arial"/>
        <family val="2"/>
      </rPr>
      <t>desuden</t>
    </r>
    <r>
      <rPr>
        <sz val="10"/>
        <rFont val="Arial"/>
        <family val="2"/>
      </rPr>
      <t xml:space="preserve">
Af andelen af boligbyggeri er ≥ 20% almennyttige boliger (5 EP)
</t>
    </r>
  </si>
  <si>
    <r>
      <rPr>
        <b/>
        <sz val="10"/>
        <color rgb="FF3C4981"/>
        <rFont val="Arial"/>
        <family val="2"/>
      </rPr>
      <t>Yderligere mangfoldighed i brancher</t>
    </r>
    <r>
      <rPr>
        <sz val="10"/>
        <rFont val="Arial"/>
        <family val="2"/>
      </rPr>
      <t xml:space="preserve">
Erhverv (i forlængelse af 2.8): En tredje branche som udgør min. 10 % af det samlede erhvervsareal = 5 EP. En fjerde branche som udgør min. 10 % af det samlede erhvervsareal = yderligere 5 EP (max 10 EP total).</t>
    </r>
  </si>
  <si>
    <r>
      <rPr>
        <b/>
        <sz val="10"/>
        <color rgb="FF3C4981"/>
        <rFont val="Arial"/>
        <family val="2"/>
      </rPr>
      <t xml:space="preserve">Styrkelse af den lokale økonomi </t>
    </r>
    <r>
      <rPr>
        <sz val="10"/>
        <rFont val="Arial"/>
        <family val="2"/>
      </rPr>
      <t xml:space="preserve">
Der findes et omfattende koncept til at styrke den lokale økonomi - både i projektområdet og i nærområdet (5 EP)
OG
Konceptets virkemidler er omsat til konkrete tiltag i området (10 EP)
</t>
    </r>
  </si>
  <si>
    <t>SOC3.4.</t>
  </si>
  <si>
    <r>
      <t>Sociale og kommercielle faciliteter</t>
    </r>
    <r>
      <rPr>
        <b/>
        <sz val="10"/>
        <color theme="0"/>
        <rFont val="Arial"/>
        <family val="2"/>
      </rPr>
      <t xml:space="preserve"> CØ-BONUS: Tiltag, der fremmer CØ</t>
    </r>
  </si>
  <si>
    <t>Sociale faciliteter</t>
  </si>
  <si>
    <t xml:space="preserve">Børnepasning, 0-6 år, og folkeskole
</t>
  </si>
  <si>
    <t xml:space="preserve">Uddannelsestilbud efter 9. klasse
</t>
  </si>
  <si>
    <t xml:space="preserve">Kulturtilbud, ungdomsklub, ældrecenter, medborgerhus m.m. (5 EP pr.stk.)
</t>
  </si>
  <si>
    <t xml:space="preserve">Legepladser
</t>
  </si>
  <si>
    <t>1.5.</t>
  </si>
  <si>
    <t xml:space="preserve">Sportshaller/-anlæg
</t>
  </si>
  <si>
    <t>Indkøbs- og servicefaciliteter</t>
  </si>
  <si>
    <t xml:space="preserve">Indkøbsmuligheder, supermarked
</t>
  </si>
  <si>
    <t xml:space="preserve">Indkøbsmuligheder, specialbutikker (f.eks. slagter, isenkram, materialist)
</t>
  </si>
  <si>
    <t xml:space="preserve">Torvedag/markedsdag/markedshal
</t>
  </si>
  <si>
    <t xml:space="preserve">Gastronomi (f.eks. restaurant, bageri/café, åben kantine)
</t>
  </si>
  <si>
    <t xml:space="preserve">Andre services; som bank, post, frisør, wellness
</t>
  </si>
  <si>
    <t xml:space="preserve">Sundhed, daglig: Praktiserende læge, apotek (5 EP pr.stk)
</t>
  </si>
  <si>
    <t xml:space="preserve">Sundhed, andet: Sygehus, speciallæge o.l.
</t>
  </si>
  <si>
    <t>Synergier og tilbud til offentligheden (kun erhversområde)</t>
  </si>
  <si>
    <t xml:space="preserve">Der findes et koncept for erhvervsarealernes anvendelse uden for erhvervenes almindelige åbningstider. Ansvaret for konceptets implementering og videreførelse er defineret
</t>
  </si>
  <si>
    <t xml:space="preserve">Konceptet indeholder også anvendelser om aftenen. 
</t>
  </si>
  <si>
    <t xml:space="preserve">Der findes mindst to permanente tilbud i erhvervsområdet (som ikke er erhvervet selv) og som er åbne for offentligheden (f.eks. gastronomi, service, sport).
</t>
  </si>
  <si>
    <t xml:space="preserve">Der arrangeres regelmæssigt tilbud for forskellige brugergrupper i nabolaget.
</t>
  </si>
  <si>
    <t xml:space="preserve">Der er uddannelsesrettede tilbud (i forbindelse med områdets erhverv) til skoleklasser eller andre grupper, eksempelvis et museum eller rundvisninger.
</t>
  </si>
  <si>
    <t xml:space="preserve">Andre sociale initiativer i området, f.eks. for socialt udsatte, minoriteter, migranter. 5 EP pr. initiativ.
</t>
  </si>
  <si>
    <t>CØ-BONUS: Tiltag, der fremmer cirkulær økonomi</t>
  </si>
  <si>
    <t xml:space="preserve">Der kan tildeles bonuspoint for (hidtil usædvanlige) tilbud, som - ud over at fremme cirkulær økonomi - også fremmer et godt og aktivt naboskab, som f.eks. reparationsværksted, deleøkonomi eller andre fællesskaber. Tilbud, der bruges af folk udefra, kan også indgå.
</t>
  </si>
  <si>
    <t>TEC2.1</t>
  </si>
  <si>
    <t>Energiforsyning</t>
  </si>
  <si>
    <t>Integreret energikoncept</t>
  </si>
  <si>
    <r>
      <rPr>
        <b/>
        <sz val="10"/>
        <color rgb="FF3C4981"/>
        <rFont val="Arial"/>
        <family val="2"/>
      </rPr>
      <t>Tilstedeværelse af en integreret energistrategi eller strategisk energiplan</t>
    </r>
    <r>
      <rPr>
        <b/>
        <sz val="10"/>
        <color rgb="FFFF0000"/>
        <rFont val="Arial"/>
        <family val="2"/>
      </rPr>
      <t xml:space="preserve">
</t>
    </r>
    <r>
      <rPr>
        <sz val="10"/>
        <rFont val="Arial"/>
        <family val="2"/>
      </rPr>
      <t>Det undersøges, om en energistrategi er udført eller vil blive udført i løbet af den bymæssige planlægning. Omfang og detaljeringsgrad afhænger af planlægningens stade.
- Overordnet strategi (13 EP)
- Omfattende strategi (26 EP)</t>
    </r>
    <r>
      <rPr>
        <sz val="10"/>
        <color rgb="FFFF0000"/>
        <rFont val="Arial"/>
        <family val="2"/>
      </rPr>
      <t xml:space="preserve">
</t>
    </r>
  </si>
  <si>
    <r>
      <rPr>
        <b/>
        <sz val="10"/>
        <color rgb="FF3C4981"/>
        <rFont val="Arial"/>
        <family val="2"/>
      </rPr>
      <t>Et varmeforsyningsprojekt iht. Varmeforsyningsloven</t>
    </r>
    <r>
      <rPr>
        <b/>
        <sz val="10"/>
        <color rgb="FFFF0000"/>
        <rFont val="Arial"/>
        <family val="2"/>
      </rPr>
      <t xml:space="preserve">
</t>
    </r>
    <r>
      <rPr>
        <sz val="10"/>
        <rFont val="Arial"/>
        <family val="2"/>
      </rPr>
      <t xml:space="preserve">- Der foreligger et godkendt varmeforsyningsprojekt, men der opnås ikke maksimal tilslutning (9 EP)
- Der foreligger et godkendt varmeforsyningsprojekt med moderat økonomi &lt;12 % intern rente og med maksimal tilslutning (18 EP)
- Der foreligger et godkendt varmeforsyningsprojekt med god økonomi &gt;12 %, der inkluderer relevante sektorer og maksimal tilslutning (24 EP)
</t>
    </r>
  </si>
  <si>
    <t>Sammenhængende energiforsyningsstruktur</t>
  </si>
  <si>
    <t xml:space="preserve">Forsyningen i området er koordineret og sammenhængende. 
Hvis der f.eks. kun er én forsyning i området og tilgængelige lokale kilder for produktion af energi udnyttes (eksempelvis fra køling og andre overskudsvarmekilder). Point opnås afhængig af tiltag for at sikre sammenhæng i forsyningsstrukturen.
5 EP per tiltag, max. 20 EP totalt
</t>
  </si>
  <si>
    <t>Mulighed for udnyttelse af synergier</t>
  </si>
  <si>
    <t xml:space="preserve">Ved at samtænke planlægningen af bygninger og anlæg kan der opnås synergiske effekter i energikredsløbene for strøm, varme og køling. 
- Én synergi (15 EP)
- Flere synergier (30 EP)
</t>
  </si>
  <si>
    <t>TEC2.2</t>
  </si>
  <si>
    <r>
      <t xml:space="preserve">Ressourcekredsløb </t>
    </r>
    <r>
      <rPr>
        <b/>
        <sz val="10"/>
        <color rgb="FFCCFFCC"/>
        <rFont val="Arial"/>
        <family val="2"/>
      </rPr>
      <t>CØ-BONUS – URBAN MINING</t>
    </r>
  </si>
  <si>
    <t>Koncept for ressourcekredsløb</t>
  </si>
  <si>
    <r>
      <rPr>
        <b/>
        <sz val="10"/>
        <color rgb="FF3C4981"/>
        <rFont val="Arial"/>
        <family val="2"/>
      </rPr>
      <t>Koncept for ressourcekredsløb</t>
    </r>
    <r>
      <rPr>
        <b/>
        <sz val="10"/>
        <rFont val="Arial"/>
        <family val="2"/>
      </rPr>
      <t xml:space="preserve">
</t>
    </r>
    <r>
      <rPr>
        <sz val="10"/>
        <rFont val="Arial"/>
        <family val="2"/>
      </rPr>
      <t>Indeholder beskrivelser og koncepter for forebyggelse af affald, genbrug, genanvendelse og nyttiggørelse af affald baseret på kvalitative data om byområdets affaldsproduktion. 10/15 EP for et komplet koncept og 5 EP for et delvist koncept.</t>
    </r>
    <r>
      <rPr>
        <b/>
        <sz val="10"/>
        <rFont val="Arial"/>
        <family val="2"/>
      </rPr>
      <t xml:space="preserve">
</t>
    </r>
  </si>
  <si>
    <r>
      <rPr>
        <b/>
        <sz val="10"/>
        <color rgb="FF3C4981"/>
        <rFont val="Arial"/>
        <family val="2"/>
      </rPr>
      <t>Udvidet koncept</t>
    </r>
    <r>
      <rPr>
        <b/>
        <sz val="10"/>
        <rFont val="Arial"/>
        <family val="2"/>
      </rPr>
      <t xml:space="preserve">
</t>
    </r>
    <r>
      <rPr>
        <sz val="10"/>
        <rFont val="Arial"/>
        <family val="2"/>
      </rPr>
      <t>Konceptet indeholder også oplysninger om forventet levetid på installationer og/eller tidsplaner for fremtidige tiltag.</t>
    </r>
    <r>
      <rPr>
        <b/>
        <sz val="10"/>
        <rFont val="Arial"/>
        <family val="2"/>
      </rPr>
      <t xml:space="preserve">
</t>
    </r>
  </si>
  <si>
    <t>Forebyggelse og reduktion af affald</t>
  </si>
  <si>
    <t>Regnskab og mål for affaldshåndteringen i byområdet, med udregning af balance set i forhold til affaldshierarki.</t>
  </si>
  <si>
    <t xml:space="preserve">Informations- og rådgivningskampagner, der er rettet mod bestemte målgrupper, samt arrangementer for alle brugergrupper i byområdet, til forebyggelse af affald. 
</t>
  </si>
  <si>
    <t>Byområdets affaldsindsamlingssystem er sat op, så de personer, der skaber affaldet, modtager data om mængder og kvalitet en gang årlig.</t>
  </si>
  <si>
    <t>2.4</t>
  </si>
  <si>
    <t xml:space="preserve">Mål og virkemidler, som er beskrevet i affaldskonceptet, gælder også for tredjepart (f.eks. catering til arrangementer i området).
</t>
  </si>
  <si>
    <t>2.5</t>
  </si>
  <si>
    <t xml:space="preserve">Tiltag til reduktion af emballageaffald og/eller fremme brug af genbrugsemballage.
</t>
  </si>
  <si>
    <t>2.6</t>
  </si>
  <si>
    <t xml:space="preserve">Der er uddannelse eller træning for medarbejdere, for at sikre genbrug samt ansvarlig håndtering af affald til genanvendelse, nyttiggørelse eller bortskaffelse.
</t>
  </si>
  <si>
    <t>Genbrug</t>
  </si>
  <si>
    <r>
      <rPr>
        <b/>
        <sz val="10"/>
        <color rgb="FF3C4981"/>
        <rFont val="Arial"/>
        <family val="2"/>
      </rPr>
      <t>Genbrug- og reparationstjenester</t>
    </r>
    <r>
      <rPr>
        <sz val="10"/>
        <rFont val="Arial"/>
        <family val="2"/>
      </rPr>
      <t xml:space="preserve">
Etablering af genbrugs- og reparationstjenester.
</t>
    </r>
  </si>
  <si>
    <r>
      <rPr>
        <b/>
        <sz val="10"/>
        <color rgb="FF3C4981"/>
        <rFont val="Arial"/>
        <family val="2"/>
      </rPr>
      <t>Fremme af deleøkonomi</t>
    </r>
    <r>
      <rPr>
        <sz val="10"/>
        <rFont val="Arial"/>
        <family val="2"/>
      </rPr>
      <t xml:space="preserve">
Der implementeres i byområdet tiltag, der kan fremme et lavere ressourceforbrug gennem deleøkonomi. Det kan f.eks. være deling af biler, cykler, både, værktøj og lignende gennem retur- eller pantsystemer, leasing eller andre koncepter.
5 EP per tiltag, max 15/10 EP
</t>
    </r>
  </si>
  <si>
    <t>Genanvendelse</t>
  </si>
  <si>
    <t>4.1.1</t>
  </si>
  <si>
    <r>
      <rPr>
        <b/>
        <sz val="10"/>
        <color rgb="FF3C4981"/>
        <rFont val="Arial"/>
        <family val="2"/>
      </rPr>
      <t>Affaldssortering ved boliger</t>
    </r>
    <r>
      <rPr>
        <b/>
        <sz val="10"/>
        <rFont val="Arial"/>
        <family val="2"/>
      </rPr>
      <t xml:space="preserve">
</t>
    </r>
    <r>
      <rPr>
        <sz val="10"/>
        <rFont val="Arial"/>
        <family val="2"/>
      </rPr>
      <t xml:space="preserve">Sortering og genanvendelse skal dokumenteres for alle de følgende affaldsfraktioner: Pap papir, glas, metal, plast, organisk affald, tekstiler og problemaffald. Der kan tildeles 10 point for etablering af sorteringspunkter for de nævnte fraktioner.
</t>
    </r>
  </si>
  <si>
    <t>4.1.2</t>
  </si>
  <si>
    <r>
      <rPr>
        <sz val="10"/>
        <rFont val="Arial"/>
        <family val="2"/>
      </rPr>
      <t xml:space="preserve">Der kan tildeles yderligere 10 point for bevis for genanvendelse af fraktionerne.
</t>
    </r>
    <r>
      <rPr>
        <b/>
        <sz val="10"/>
        <rFont val="Arial"/>
        <family val="2"/>
      </rPr>
      <t xml:space="preserve">
</t>
    </r>
  </si>
  <si>
    <t>4.1.3</t>
  </si>
  <si>
    <r>
      <rPr>
        <sz val="10"/>
        <rFont val="Arial"/>
        <family val="2"/>
      </rPr>
      <t>Der kan tildeles yderligere 10 point ved dokumentation for nærhed fra boliger til opsamlingssted under 100 meter, gældende for alle boliger i byområdet. På Campus tildeles maks. 5 point.</t>
    </r>
    <r>
      <rPr>
        <b/>
        <sz val="10"/>
        <rFont val="Arial"/>
        <family val="2"/>
      </rPr>
      <t xml:space="preserve">
</t>
    </r>
  </si>
  <si>
    <r>
      <rPr>
        <b/>
        <sz val="10"/>
        <color rgb="FFA5D867"/>
        <rFont val="Arial"/>
        <family val="2"/>
      </rPr>
      <t>CØ-BONUS – URBAN MINING</t>
    </r>
    <r>
      <rPr>
        <sz val="11"/>
        <color theme="1"/>
        <rFont val="Calibri"/>
        <family val="2"/>
        <scheme val="minor"/>
      </rPr>
      <t xml:space="preserve">
Alle egnede materialer fra nedrivning genanvendes i byområdet (+5 EP) Nedrivning/genanvendelse overvåges af en miljøkonsulent. Data om genanvendelsen (materiale, mængde, placering) samles på en struktureret måde og gøres tilgængelig for fremtiden. (+5 EP)</t>
    </r>
  </si>
  <si>
    <t>4.3.</t>
  </si>
  <si>
    <r>
      <rPr>
        <b/>
        <sz val="10"/>
        <color rgb="FF3C4981"/>
        <rFont val="Arial"/>
        <family val="2"/>
      </rPr>
      <t>Lukkede materialekredsløb</t>
    </r>
    <r>
      <rPr>
        <sz val="10"/>
        <rFont val="Arial"/>
        <family val="2"/>
      </rPr>
      <t xml:space="preserve">
Produktionsvirksomhederne i området arbejder med "Closed Loop" på egne anlæg. Hvis der ikke findes produktionsvirksomheder i projektområdet reduceres den samlede, mulige score tilsvarende.
</t>
    </r>
  </si>
  <si>
    <t>4.4.</t>
  </si>
  <si>
    <r>
      <rPr>
        <b/>
        <sz val="10"/>
        <color rgb="FF3C4981"/>
        <rFont val="Arial"/>
        <family val="2"/>
      </rPr>
      <t>Synergier i ressourcekredsløb mellem virksomheder</t>
    </r>
    <r>
      <rPr>
        <sz val="10"/>
        <rFont val="Arial"/>
        <family val="2"/>
      </rPr>
      <t xml:space="preserve">
Virksomheder i området arbejder med, at output for en proces kan blive til input i en anden proces.
Der kan tildeles 5 point for etablering af virksomhedsforum med fokus på ressourcekredsløb mellem områdets virksomheder.
Der kan tildeles yderligere 5 point, hvis det kan dokumenteres, at over 75% af alt ikke farligt affald fra virksomhederne i området genanvendes.
Der kan tildeles yderligere 5 point, hvis det kan dokumenteres, at over 50% af alt farligt affald fra virksomhederne i området genanvendes.
</t>
    </r>
  </si>
  <si>
    <t>Teknik og -logistik</t>
  </si>
  <si>
    <r>
      <rPr>
        <b/>
        <sz val="10"/>
        <color rgb="FF3C4981"/>
        <rFont val="Arial"/>
        <family val="2"/>
      </rPr>
      <t>Management</t>
    </r>
    <r>
      <rPr>
        <sz val="10"/>
        <rFont val="Arial"/>
        <family val="2"/>
      </rPr>
      <t xml:space="preserve">
Der er en medarbejder tilknyttet byområdet, som har ansvaret for driften, bl.a. af ressourcekredsløbet. Medarbejderen har fast arbejdsplads i byområdet, og kan også tage imod bruger- og borgerhenvendelser.
</t>
    </r>
  </si>
  <si>
    <r>
      <rPr>
        <b/>
        <sz val="10"/>
        <color rgb="FF3C4981"/>
        <rFont val="Arial"/>
        <family val="2"/>
      </rPr>
      <t>Affaldslogistik</t>
    </r>
    <r>
      <rPr>
        <sz val="10"/>
        <rFont val="Arial"/>
        <family val="2"/>
      </rPr>
      <t xml:space="preserve">
Implementering af innovative eller affaldsforebyggende koncepter til affaldslogistik i bydelen (f.eks. affaldscentraler, som forsynes med rørsystemer, transportbånd, sensorer til registrering af fyldning, komprimering vha fornybare energikilder eller elektriske indsamlingskøretøjer, idet det dog skal dokumenteres, at teknologien ikke giver anledning til ekstraordinært energiforbrug).</t>
    </r>
  </si>
  <si>
    <r>
      <rPr>
        <b/>
        <sz val="10"/>
        <color rgb="FF00B0F0"/>
        <rFont val="Arial"/>
        <family val="2"/>
      </rPr>
      <t>INNOVATIONSMULIGHED – AFFALDSTEKNIK</t>
    </r>
    <r>
      <rPr>
        <sz val="10"/>
        <color rgb="FFFF0000"/>
        <rFont val="Arial"/>
        <family val="2"/>
      </rPr>
      <t xml:space="preserve">
</t>
    </r>
    <r>
      <rPr>
        <sz val="10"/>
        <rFont val="Arial"/>
        <family val="2"/>
      </rPr>
      <t>Implementering af innovativ renovationsteknik i bydelen f.eks. affaldsskakter til underjordiske opsamlingsbeholdere så der undgås larm og visuel påvirkning eller automatiske sorteringssystemer. Tiltag, som allerede er blevet vurderet i andre indikatorer, kan ikke tælles med igen.</t>
    </r>
  </si>
  <si>
    <t>TEC2.4</t>
  </si>
  <si>
    <t>Smart City</t>
  </si>
  <si>
    <t>Planlægning af Smart City løsninger</t>
  </si>
  <si>
    <t xml:space="preserve">Strategi for Smart City løsninger.
</t>
  </si>
  <si>
    <t xml:space="preserve">Specifikke målsætninger for digitale løsninger.
</t>
  </si>
  <si>
    <t>Planlægning af det digitale netværk</t>
  </si>
  <si>
    <t xml:space="preserve">Digital model af området er udarbejdet, inklusive bygninger, teknisk infrastruktur og den digitale infrastruktur.
</t>
  </si>
  <si>
    <t xml:space="preserve">Den digitale infrastruktur er koordineret og integreret med den omgivende bys infrastruktur og udviklingsplaner.
</t>
  </si>
  <si>
    <t>Datahåndtering og -lagring</t>
  </si>
  <si>
    <t xml:space="preserve">Plan for persondatabeskyttelse (GDPR-plan).
</t>
  </si>
  <si>
    <t xml:space="preserve">Der er etableret faciliteter til datalagring, inklusive adgang til data.
</t>
  </si>
  <si>
    <t xml:space="preserve">Der er udarbejdet en protokol for datahåndtering og -lagring.
</t>
  </si>
  <si>
    <t>Internet of Things</t>
  </si>
  <si>
    <t xml:space="preserve">Bygninger og offentlige faciliteter er forberedt for flervejskommunikation, for eksempel til differentierede eltariffer, kommunikation mellem ladestandere, bil-/cykel- og elnettet, kobling med spidslastbatteri.
</t>
  </si>
  <si>
    <t xml:space="preserve">Der er indarbejdet trafikledelse i den trafikale infrastruktur - busprioritering i signalanlæg, cykelinformation, bildeling og øvrig henvisning til kollektiv trafik.
</t>
  </si>
  <si>
    <t>Personrelateret internet</t>
  </si>
  <si>
    <t xml:space="preserve">Der er etableret en personlig platform for videndeling i lukket beboer-/brugernetværk, herunder beboermeddelelser, lukkede arrangementer (bestyrelsesmøder), bytte- og genbrugscentral, transportdeling, vedligeholdelsesarrangementer ol.
</t>
  </si>
  <si>
    <t xml:space="preserve">Dashboards (grafisk brugergrænseflade) i f.eks lejligheder med info om f.eks. adgangskontrol, fælles vaskeri, bycykler, affaldshåndtering, service info, personlig sikkerhed (fx brand, beredskabsmeddelelser, alarmering).
</t>
  </si>
  <si>
    <t>Dataindsamling</t>
  </si>
  <si>
    <t xml:space="preserve">Der er etableret sensorer i bygninger - for eksempel rumfølere for energieffektivitet, vandforbrug, varme-/køleforbrug, belysning, wifi.
</t>
  </si>
  <si>
    <t xml:space="preserve">Der er etableret sensorer i infrastruktur - for eksempel vandforsyning, spildevand, affaldsbeholdere og elforsyning.
</t>
  </si>
  <si>
    <t>6.3.</t>
  </si>
  <si>
    <t xml:space="preserve">Der er etableret smart servicering af uderum - for eksempel person- og/eller bevægelsesfølsom belysning, smart vanding og/eller afvanding, særlige oversvømmelsesløsninger og regnvandsopsamling.
</t>
  </si>
  <si>
    <t>6.4.</t>
  </si>
  <si>
    <t xml:space="preserve">Der er etableret single space parkeringshenvisning.
</t>
  </si>
  <si>
    <t>TEC3.1</t>
  </si>
  <si>
    <t>Mobilitetsplanlægning</t>
  </si>
  <si>
    <t xml:space="preserve">1. </t>
  </si>
  <si>
    <t>Det evalueres, om der findes en mobilitetsplan for området, om den omfatter alle trafikarter og om den er designet, så den tilskynder trafikanterne til at foretage bæredygtige valg af transportmiddel. 
Der kan gives op til 30 point, hvis:
•	Der er en mobilitetsplan for området (0 eller 10)
•	Den omfatter alle trafikarter (0 til 10)
•	Den vurderes at mobilitetsplanen tilskynder trafikanterne til at foretage bæredygtige valg af transportmiddel (0 til 10)</t>
  </si>
  <si>
    <t>Mobilitetsplanen er understøttet gennem en trafikmodel.(Et softwareredskab, der anvendes til at simulere og forudse trafik).
Der kan gives op til 10 point, hvis 
•	Der er en trafikmodel for området (0 eller 4)
•	Trafikmodellen omfatter cyklister og kollektiv trafik (2 point hver) 
•	Trafikmodellen er brugt aktivt til at optimere trafiksystemet (0 eller 2)</t>
  </si>
  <si>
    <t>Planlægning af kollektiv trafik</t>
  </si>
  <si>
    <r>
      <rPr>
        <b/>
        <sz val="11"/>
        <color theme="1"/>
        <rFont val="Calibri"/>
        <family val="2"/>
        <scheme val="minor"/>
      </rPr>
      <t>Kvaliteten af det kollektive trafiktilbud der betjener området</t>
    </r>
    <r>
      <rPr>
        <sz val="11"/>
        <color theme="1"/>
        <rFont val="Calibri"/>
        <family val="2"/>
        <scheme val="minor"/>
      </rPr>
      <t xml:space="preserve">
Kvaliteten vurderes som en samlet vægtning af tilbuddets kvalitet og frekvens. Der gives maxpoint (20) hvis byområdet betjenes af mindst 1 skinnebårent kollektivt trafikmiddel eller BRT (Bus Rapid Transit) med en frekvens på mindst 10 gange i timen i myldretiden. Der interpoleres nedad, således at bus 1 gang i timen giver 1 point. Hvis der findes et tilbud med behovsstyret trafik i området (Flextur, Plustur og lignende), som kompenserer for en lav frekvens for den rute- og køreplansbundne trafik, kan der tillægges op til 5 point for det.</t>
    </r>
  </si>
  <si>
    <t>Parkering</t>
  </si>
  <si>
    <r>
      <rPr>
        <b/>
        <sz val="11"/>
        <color theme="1"/>
        <rFont val="Calibri"/>
        <family val="2"/>
        <scheme val="minor"/>
      </rPr>
      <t>Parkeringsnorm</t>
    </r>
    <r>
      <rPr>
        <sz val="11"/>
        <color theme="1"/>
        <rFont val="Calibri"/>
        <family val="2"/>
        <scheme val="minor"/>
      </rPr>
      <t xml:space="preserve">
Hvis der er fastlagt en differentieret P-norm for forskellige funktioner, beregnes en gennemsnitlig P-norm for området ud fra et skøn over fordelingen af funktionerne.
Der gives max-point (10) hvis Parkeringsnormen er på 1 plads eller lavere pr. 200 m2 EA. Der interpoleres herfra således at en P-norm på 1 P-plads pr. 50 m2 EA giver 0 point
</t>
    </r>
  </si>
  <si>
    <r>
      <rPr>
        <b/>
        <sz val="11"/>
        <color theme="1"/>
        <rFont val="Calibri"/>
        <family val="2"/>
        <scheme val="minor"/>
      </rPr>
      <t>Parkeringsbegrænsninger inkl. tiltag der understøtter emobilitet</t>
    </r>
    <r>
      <rPr>
        <sz val="11"/>
        <color theme="1"/>
        <rFont val="Calibri"/>
        <family val="2"/>
        <scheme val="minor"/>
      </rPr>
      <t xml:space="preserve">
Der arbejdes i planlægningen med begrænsninger på parkering for privatbiler, eksempelvis tidsrestriktioner, betalingsparkering og parkering i konstruktion tæt ved trafikvejssystemet. Begrænsninger bør være mildere for elbiler.
</t>
    </r>
    <r>
      <rPr>
        <sz val="10"/>
        <color rgb="FFFF0000"/>
        <rFont val="Arial"/>
        <family val="2"/>
      </rPr>
      <t>Der kan tildeles 5 EP per tiltag op til tre tiltag.</t>
    </r>
    <r>
      <rPr>
        <sz val="11"/>
        <color theme="1"/>
        <rFont val="Calibri"/>
        <family val="2"/>
        <scheme val="minor"/>
      </rPr>
      <t xml:space="preserve">
	</t>
    </r>
  </si>
  <si>
    <t>Planlægning for tung trafik</t>
  </si>
  <si>
    <r>
      <rPr>
        <b/>
        <sz val="11"/>
        <color theme="1"/>
        <rFont val="Calibri"/>
        <family val="2"/>
        <scheme val="minor"/>
      </rPr>
      <t>Strategi for tung trafik</t>
    </r>
    <r>
      <rPr>
        <sz val="11"/>
        <color theme="1"/>
        <rFont val="Calibri"/>
        <family val="2"/>
        <scheme val="minor"/>
      </rPr>
      <t xml:space="preserve">
Der er udarbejdet en strategi for tung trafik, der f.eks. omfatter tvangsruter for tung trafik, begrænsninger i tidspunkter, hvor der må leveres varer i området, ordninger for omlastning til mindre køretøjer og miljøzoner for tung trafik. Der gives point efter, hvor omfattende planen/stategien er (0 – 5) og hvor mange komponenter den omfatter (0 – 5)</t>
    </r>
  </si>
  <si>
    <t>Særlige tiltag for den samlede mobilitet i området</t>
  </si>
  <si>
    <t>5.1</t>
  </si>
  <si>
    <t xml:space="preserve">Særligt innovative tiltag inden for mobilitetsplanlægning kan tildeles 5 EP pr. tiltag, dog max. 10 EP.
</t>
  </si>
  <si>
    <t>TEC3.2</t>
  </si>
  <si>
    <r>
      <t xml:space="preserve">Infrastruktur for kollektiv trafik og biler </t>
    </r>
    <r>
      <rPr>
        <b/>
        <sz val="10"/>
        <color rgb="FFCCFFCC"/>
        <rFont val="Arial"/>
        <family val="2"/>
      </rPr>
      <t>VERDENSMÅLBONUS – KLIMA</t>
    </r>
  </si>
  <si>
    <t>Infrastruktur for kollektiv trafik</t>
  </si>
  <si>
    <r>
      <rPr>
        <b/>
        <sz val="10"/>
        <color rgb="FF3C4981"/>
        <rFont val="Arial"/>
        <family val="2"/>
      </rPr>
      <t>Placering af stoppesteder/stationer i byområdet</t>
    </r>
    <r>
      <rPr>
        <sz val="10"/>
        <rFont val="Arial"/>
        <family val="2"/>
      </rPr>
      <t xml:space="preserve">
Procentuel andel af bygninger (målt i EA), der ligger inden for en radius af 300 m fra et busstoppested eller inden for en radius af 600 meter fra et stoppested for skinnebåren trafik.
Ved etablering af  særligt attraktive cykel- og gangforbindelser til trafikale knudepunkter kan radius udvides med op til 30 %.
0% = 0 EP, 100% = 20 EP. Der interpoleres.
</t>
    </r>
  </si>
  <si>
    <r>
      <rPr>
        <b/>
        <sz val="10"/>
        <color rgb="FF3C4981"/>
        <rFont val="Arial"/>
        <family val="2"/>
      </rPr>
      <t>Udformning af stationer/stoppesteder</t>
    </r>
    <r>
      <rPr>
        <b/>
        <sz val="10"/>
        <rFont val="Arial"/>
        <family val="2"/>
      </rPr>
      <t xml:space="preserve">
</t>
    </r>
    <r>
      <rPr>
        <sz val="10"/>
        <rFont val="Arial"/>
        <family val="2"/>
      </rPr>
      <t>der gør vente/skiftetid mere attraktiv (læskærm, siddemuligheder, realtidsinformation, cykelparkering). 2 EP per tiltag</t>
    </r>
  </si>
  <si>
    <r>
      <rPr>
        <b/>
        <sz val="10"/>
        <color rgb="FF3C4981"/>
        <rFont val="Arial"/>
        <family val="2"/>
      </rPr>
      <t>Tiltag for fremme af den kollektive trafiks fremkommelighed</t>
    </r>
    <r>
      <rPr>
        <b/>
        <sz val="10"/>
        <rFont val="Arial"/>
        <family val="2"/>
      </rPr>
      <t xml:space="preserve">
</t>
    </r>
    <r>
      <rPr>
        <sz val="10"/>
        <rFont val="Arial"/>
        <family val="2"/>
      </rPr>
      <t>5 EP pr. tiltag f.eks. signalprioritering eller busbaner.</t>
    </r>
  </si>
  <si>
    <t>Infrastruktur for biler</t>
  </si>
  <si>
    <r>
      <rPr>
        <b/>
        <sz val="10"/>
        <color rgb="FF3C4981"/>
        <rFont val="Arial"/>
        <family val="2"/>
      </rPr>
      <t>Løsninger til fremme af bæredygtighed</t>
    </r>
    <r>
      <rPr>
        <sz val="10"/>
        <rFont val="Arial"/>
        <family val="2"/>
      </rPr>
      <t xml:space="preserve">
Der arbejdes med elementer så som fartdæmpning, shared space o.s.v. hvor det er passende og relevant. 
Der kan tildeles 5 eller 10 EP alt efter hvor omfattende løsningerne er.</t>
    </r>
  </si>
  <si>
    <r>
      <rPr>
        <b/>
        <sz val="10"/>
        <color rgb="FF3C4981"/>
        <rFont val="Arial"/>
        <family val="2"/>
      </rPr>
      <t>Trafiksikkerhedsrevision</t>
    </r>
    <r>
      <rPr>
        <sz val="10"/>
        <rFont val="Arial"/>
        <family val="2"/>
      </rPr>
      <t xml:space="preserve">
Der er udført en trafiksikkerhedsrevision (10 EP)
</t>
    </r>
    <r>
      <rPr>
        <b/>
        <sz val="10"/>
        <rFont val="Arial"/>
        <family val="2"/>
      </rPr>
      <t xml:space="preserve">som ovenfor, samt
</t>
    </r>
    <r>
      <rPr>
        <sz val="10"/>
        <rFont val="Arial"/>
        <family val="2"/>
      </rPr>
      <t xml:space="preserve">eventuelle anbefalinger fra trafiksikkerhedsrevisionen er indarbejdet i projektet (20 EP)
</t>
    </r>
  </si>
  <si>
    <r>
      <t xml:space="preserve">Ladeinfrastruktur for el- og andre bæredygtige biler
</t>
    </r>
    <r>
      <rPr>
        <sz val="10"/>
        <rFont val="Arial"/>
        <family val="2"/>
      </rPr>
      <t>10 EP hvis mindst halvdelen af alle parkeringspladser i hele byområdet uanset funktion er udstyret med ladestandere. Der interpoleres nedad herfra.</t>
    </r>
    <r>
      <rPr>
        <b/>
        <sz val="10"/>
        <color rgb="FF3C4981"/>
        <rFont val="Arial"/>
        <family val="2"/>
      </rPr>
      <t xml:space="preserve">
</t>
    </r>
  </si>
  <si>
    <t>Bilparkering</t>
  </si>
  <si>
    <t>Parkeringspladser ikke synlige i byrummet ("gemt væk" i bygning/kælder). 0-10 EP efter hvor omfattende denne strategi anvendes. (uddybes i metodeafsnittet)</t>
  </si>
  <si>
    <t>Særlige tiltag</t>
  </si>
  <si>
    <r>
      <rPr>
        <b/>
        <sz val="10"/>
        <color rgb="FF3C4981"/>
        <rFont val="Arial"/>
        <family val="2"/>
      </rPr>
      <t>Særlige tiltag for kollektiv trafik og biler</t>
    </r>
    <r>
      <rPr>
        <sz val="10"/>
        <rFont val="Arial"/>
        <family val="2"/>
      </rPr>
      <t xml:space="preserve">
5 EP pr. innovativt tiltag, max 10 EP
Eksempler i metodeafsnittet</t>
    </r>
  </si>
  <si>
    <t>Verdensmålsbonus - Klimaindsats</t>
  </si>
  <si>
    <r>
      <rPr>
        <b/>
        <sz val="10"/>
        <color rgb="FFA5D867"/>
        <rFont val="Arial"/>
        <family val="2"/>
      </rPr>
      <t>VERDENSMÅLBONUS – KLIMAMÅL</t>
    </r>
    <r>
      <rPr>
        <sz val="10"/>
        <color rgb="FFFF0000"/>
        <rFont val="Arial"/>
        <family val="2"/>
      </rPr>
      <t xml:space="preserve">
</t>
    </r>
    <r>
      <rPr>
        <b/>
        <sz val="10"/>
        <color rgb="FF3C4981"/>
        <rFont val="Arial"/>
        <family val="2"/>
      </rPr>
      <t xml:space="preserve">Fossilfri varetransport og/eller kollektiv trafik
</t>
    </r>
    <r>
      <rPr>
        <sz val="10"/>
        <rFont val="Arial"/>
        <family val="2"/>
      </rPr>
      <t xml:space="preserve">Al kommerciel og/eller kollektiv transport i projektområdet kører på en teknologi, der ikke udleder drivhusgasser. Der skal også redegøres for, at drivmidlet ikke udleder flere emissioner end den lokale elforsyning, dér hvor den produceres. 
For at opnå bonuspointene skal al den kollektive trafik køre på fossilfri teknologi, og også meget gerne varetransporten. </t>
    </r>
  </si>
  <si>
    <t>TEC3.3</t>
  </si>
  <si>
    <t>Infrastruktur for cyklister og fodgængere</t>
  </si>
  <si>
    <t>Infrastruktur for cyklister</t>
  </si>
  <si>
    <r>
      <rPr>
        <b/>
        <sz val="11"/>
        <color rgb="FF3C4981"/>
        <rFont val="Calibri"/>
        <family val="2"/>
        <scheme val="minor"/>
      </rPr>
      <t>Cykelstinettets kvalitet</t>
    </r>
    <r>
      <rPr>
        <sz val="11"/>
        <color theme="1"/>
        <rFont val="Calibri"/>
        <family val="2"/>
        <scheme val="minor"/>
      </rPr>
      <t xml:space="preserve">
Cykelstinettet bør opbygges hierarkisk i trafikstiruter og lokalstiruter, være sammenhængende og bestå af stier i eget trace, cykelstier langs vej, cykelbaner langs veje og cykelruter ad lokalvej i hht dansk planlægningspraksis. 
Simpelt koncept: 5 EP. Omfattende koncept: 10 EP</t>
    </r>
  </si>
  <si>
    <r>
      <rPr>
        <b/>
        <sz val="11"/>
        <color rgb="FF3C4981"/>
        <rFont val="Calibri"/>
        <family val="2"/>
        <scheme val="minor"/>
      </rPr>
      <t>Trafiksikkerhedsrevision</t>
    </r>
    <r>
      <rPr>
        <sz val="11"/>
        <color theme="1"/>
        <rFont val="Calibri"/>
        <family val="2"/>
        <scheme val="minor"/>
      </rPr>
      <t xml:space="preserve">
Der er udført en trafiksikkerhedsrevision (10 EP)
som ovenfor, samt
eventuelle anbefalinger fra trafiksikkerhedsrevisionen er indarbejdet i projektet (20 EP)
</t>
    </r>
  </si>
  <si>
    <r>
      <rPr>
        <b/>
        <sz val="11"/>
        <color theme="1"/>
        <rFont val="Calibri"/>
        <family val="2"/>
        <scheme val="minor"/>
      </rPr>
      <t>Supercykelstier</t>
    </r>
    <r>
      <rPr>
        <sz val="11"/>
        <color theme="1"/>
        <rFont val="Calibri"/>
        <family val="2"/>
        <scheme val="minor"/>
      </rPr>
      <t xml:space="preserve">
Der er indtænkt supercykelstier i hht Vejdirektoratets anbefalinger (5 EP)</t>
    </r>
  </si>
  <si>
    <r>
      <rPr>
        <b/>
        <sz val="11"/>
        <color theme="1"/>
        <rFont val="Calibri"/>
        <family val="2"/>
        <scheme val="minor"/>
      </rPr>
      <t>Skiltning</t>
    </r>
    <r>
      <rPr>
        <sz val="11"/>
        <color theme="1"/>
        <rFont val="Calibri"/>
        <family val="2"/>
        <scheme val="minor"/>
      </rPr>
      <t xml:space="preserve">
Der er implementeret rutevejvisning for cyklister (5 EP)
</t>
    </r>
  </si>
  <si>
    <t>Cykelparkering</t>
  </si>
  <si>
    <r>
      <rPr>
        <b/>
        <sz val="10"/>
        <color rgb="FF3C4981"/>
        <rFont val="Arial"/>
        <family val="2"/>
      </rPr>
      <t>Kvantitet</t>
    </r>
    <r>
      <rPr>
        <b/>
        <sz val="10"/>
        <color rgb="FFFF0000"/>
        <rFont val="Arial"/>
        <family val="2"/>
      </rPr>
      <t xml:space="preserve">
</t>
    </r>
    <r>
      <rPr>
        <sz val="10"/>
        <rFont val="Arial"/>
        <family val="2"/>
      </rPr>
      <t xml:space="preserve">Der måles i henhold til Dansk CyklistForbunds anbefalinger, som nu også er indarbejdet i vejreglerne - se metodeafsnittet.
Ved fuld opfyldelse gives 20 EP, ellers interpoleres nedad.
</t>
    </r>
  </si>
  <si>
    <r>
      <t xml:space="preserve">Kvalitet
</t>
    </r>
    <r>
      <rPr>
        <sz val="10"/>
        <rFont val="Arial"/>
        <family val="2"/>
      </rPr>
      <t>Der kan gives ind til 5 EP for tiltag der øger cykelparkeringens attraktivitet, som f.eks. overdækning, belysning og mulighed for aflåsning. 1 EP per tiltag.</t>
    </r>
  </si>
  <si>
    <t>Infrastruktur for fodgængere</t>
  </si>
  <si>
    <r>
      <rPr>
        <b/>
        <sz val="10"/>
        <color rgb="FF3C4981"/>
        <rFont val="Arial"/>
        <family val="2"/>
      </rPr>
      <t>Fodgængernettets kvalitet</t>
    </r>
    <r>
      <rPr>
        <sz val="10"/>
        <color rgb="FFFF0000"/>
        <rFont val="Arial"/>
        <family val="2"/>
      </rPr>
      <t xml:space="preserve">
</t>
    </r>
    <r>
      <rPr>
        <sz val="10"/>
        <rFont val="Arial"/>
        <family val="2"/>
      </rPr>
      <t>Samlet vurdering af fodgængernettets sammenhæng, krydsningsmuligheder o.s.v. Simpelt koncept: 5 EP. Omfattende koncept: 10 EP</t>
    </r>
    <r>
      <rPr>
        <sz val="10"/>
        <color rgb="FFFF0000"/>
        <rFont val="Arial"/>
        <family val="2"/>
      </rPr>
      <t xml:space="preserve">
</t>
    </r>
  </si>
  <si>
    <r>
      <rPr>
        <b/>
        <sz val="10"/>
        <color rgb="FF3C4981"/>
        <rFont val="Arial"/>
        <family val="2"/>
      </rPr>
      <t xml:space="preserve">Enkelttiltag på fodgængernettet
</t>
    </r>
    <r>
      <rPr>
        <sz val="10"/>
        <rFont val="Arial"/>
        <family val="2"/>
      </rPr>
      <t>Siddemuligheder mm. 1 EP pr. tiltag, ,max 5 EP</t>
    </r>
  </si>
  <si>
    <t>Særlige tiltag for cyklister og fodgængere</t>
  </si>
  <si>
    <t xml:space="preserve">5 EP pr. innovativt tiltag, max 20 EP
Eksempler i metodeafsnittet
</t>
  </si>
  <si>
    <t>Pakeret</t>
  </si>
  <si>
    <t>Kommentar</t>
  </si>
  <si>
    <t>svar</t>
  </si>
  <si>
    <t>Svært at implementere i lokalplanen</t>
  </si>
  <si>
    <t>Inspiration og hjælp</t>
  </si>
  <si>
    <t>Slet ikke</t>
  </si>
  <si>
    <t>I begrænset omfang</t>
  </si>
  <si>
    <t>I nogen grad</t>
  </si>
  <si>
    <t>I høj grad</t>
  </si>
  <si>
    <t>Meget højt</t>
  </si>
  <si>
    <t>Højt</t>
  </si>
  <si>
    <t>Lavt</t>
  </si>
  <si>
    <t>Meget lavt</t>
  </si>
  <si>
    <t>Meget let</t>
  </si>
  <si>
    <t>Let</t>
  </si>
  <si>
    <t>Svært</t>
  </si>
  <si>
    <t>Meget svært</t>
  </si>
  <si>
    <r>
      <rPr>
        <sz val="8"/>
        <rFont val="Arial"/>
        <family val="2"/>
      </rPr>
      <t xml:space="preserve">Tema 1:
</t>
    </r>
    <r>
      <rPr>
        <b/>
        <sz val="8"/>
        <rFont val="Arial"/>
        <family val="2"/>
      </rPr>
      <t>Arealforbrug</t>
    </r>
  </si>
  <si>
    <r>
      <rPr>
        <sz val="8"/>
        <rFont val="Arial"/>
        <family val="2"/>
      </rPr>
      <t xml:space="preserve">Tema 3:
</t>
    </r>
    <r>
      <rPr>
        <b/>
        <sz val="8"/>
        <rFont val="Arial"/>
        <family val="2"/>
      </rPr>
      <t>Mobilitet</t>
    </r>
  </si>
  <si>
    <t>Prioritering</t>
  </si>
  <si>
    <t>Sværhedsgrad</t>
  </si>
  <si>
    <t>Delmål opnået?</t>
  </si>
  <si>
    <t>Gns. værdi princip</t>
  </si>
  <si>
    <t>Princip 1</t>
  </si>
  <si>
    <t>Princip 2</t>
  </si>
  <si>
    <t>Princip 3</t>
  </si>
  <si>
    <t>Princip 4</t>
  </si>
  <si>
    <t>Princip 5</t>
  </si>
  <si>
    <t>Princip 6</t>
  </si>
  <si>
    <t>Princip 7</t>
  </si>
  <si>
    <t>Temanavn</t>
  </si>
  <si>
    <t>Arealforbrug</t>
  </si>
  <si>
    <t>Temascore</t>
  </si>
  <si>
    <t>Let at implementere i lokalplanen</t>
  </si>
  <si>
    <t xml:space="preserve">Naturudlæg </t>
  </si>
  <si>
    <t xml:space="preserve">M2 pr. beboer </t>
  </si>
  <si>
    <t xml:space="preserve">Fortætning </t>
  </si>
  <si>
    <t xml:space="preserve">Blå/grøn faktor </t>
  </si>
  <si>
    <t xml:space="preserve">Grønne rum </t>
  </si>
  <si>
    <t xml:space="preserve">Blå rum </t>
  </si>
  <si>
    <t xml:space="preserve">Sikre og rekreative ruter </t>
  </si>
  <si>
    <t xml:space="preserve">Mobilitetsservice </t>
  </si>
  <si>
    <t xml:space="preserve">Gentænkning af parkeringsanlæg </t>
  </si>
  <si>
    <t xml:space="preserve">Bevaring og transformation </t>
  </si>
  <si>
    <t xml:space="preserve">Valg af byggematerialer </t>
  </si>
  <si>
    <t xml:space="preserve">Cirkularitet og jordbalance </t>
  </si>
  <si>
    <t xml:space="preserve">Varierede boformer </t>
  </si>
  <si>
    <t xml:space="preserve">Tryghed og tilgængelighed </t>
  </si>
  <si>
    <t>Place holder</t>
  </si>
  <si>
    <r>
      <rPr>
        <b/>
        <sz val="7"/>
        <color theme="1"/>
        <rFont val="Arial"/>
        <family val="2"/>
      </rPr>
      <t>Værktøjer:</t>
    </r>
    <r>
      <rPr>
        <sz val="7"/>
        <color theme="1"/>
        <rFont val="Arial"/>
        <family val="2"/>
      </rPr>
      <t xml:space="preserve"> Roskilde Kommunes CO</t>
    </r>
    <r>
      <rPr>
        <vertAlign val="subscript"/>
        <sz val="7"/>
        <color theme="1"/>
        <rFont val="Arial"/>
        <family val="2"/>
      </rPr>
      <t>2</t>
    </r>
    <r>
      <rPr>
        <sz val="7"/>
        <color theme="1"/>
        <rFont val="Arial"/>
        <family val="2"/>
      </rPr>
      <t xml:space="preserve">-beregnere for typologier og nybyggeri  </t>
    </r>
  </si>
  <si>
    <r>
      <rPr>
        <b/>
        <sz val="7"/>
        <color theme="1"/>
        <rFont val="Arial"/>
        <family val="2"/>
      </rPr>
      <t>Værktøjer:</t>
    </r>
    <r>
      <rPr>
        <sz val="7"/>
        <color theme="1"/>
        <rFont val="Arial"/>
        <family val="2"/>
      </rPr>
      <t xml:space="preserve"> Roskilde Kommunes CO</t>
    </r>
    <r>
      <rPr>
        <vertAlign val="subscript"/>
        <sz val="7"/>
        <color theme="1"/>
        <rFont val="Arial"/>
        <family val="2"/>
      </rPr>
      <t>2</t>
    </r>
    <r>
      <rPr>
        <sz val="7"/>
        <color theme="1"/>
        <rFont val="Arial"/>
        <family val="2"/>
      </rPr>
      <t xml:space="preserve">-beregner for nybyggeri.   </t>
    </r>
  </si>
  <si>
    <t xml:space="preserve">Marker alle kolonner fra LA til LL og farv teksten til sort for at se input </t>
  </si>
  <si>
    <t>11.punktsprogram: prioritering og handlerum</t>
  </si>
  <si>
    <r>
      <t xml:space="preserve">11.punktsprogram: </t>
    </r>
    <r>
      <rPr>
        <sz val="9"/>
        <color theme="1"/>
        <rFont val="Arial"/>
        <family val="2"/>
      </rPr>
      <t>prioritering og handlerum</t>
    </r>
  </si>
  <si>
    <r>
      <t>11.punktsprogram:</t>
    </r>
    <r>
      <rPr>
        <sz val="9"/>
        <color theme="1"/>
        <rFont val="Arial"/>
        <family val="2"/>
      </rPr>
      <t xml:space="preserve"> prioritering og handlerum</t>
    </r>
  </si>
  <si>
    <t xml:space="preserve">Parkeringsanlæg </t>
  </si>
  <si>
    <t>Cirkularitet</t>
  </si>
  <si>
    <t>Resourcer</t>
  </si>
  <si>
    <t>Resourcer:</t>
  </si>
  <si>
    <t>Vejledning biofaktor_odense kommune</t>
  </si>
  <si>
    <t>Planprincipperne: Arealudlæg til by og natur i balance</t>
  </si>
  <si>
    <t>Blå grøn strategi</t>
  </si>
  <si>
    <t>Hjemmehørende arter_århus universitet</t>
  </si>
  <si>
    <r>
      <rPr>
        <b/>
        <sz val="7"/>
        <color theme="1"/>
        <rFont val="Arial"/>
        <family val="2"/>
      </rPr>
      <t>Værktøjer:</t>
    </r>
    <r>
      <rPr>
        <sz val="7"/>
        <color theme="1"/>
        <rFont val="Arial"/>
        <family val="2"/>
      </rPr>
      <t xml:space="preserve"> </t>
    </r>
  </si>
  <si>
    <t>Plantevalg til regnhaver</t>
  </si>
  <si>
    <t>https://reductionroadmap.dk/</t>
  </si>
  <si>
    <t>Jordhåndtering - en guide til bygherrer</t>
  </si>
  <si>
    <t>Selvbyggerbogen</t>
  </si>
  <si>
    <t>Kantzoner i København_administrationsgrundlag</t>
  </si>
  <si>
    <t>Roskilde Kommune - planstrategi 2018</t>
  </si>
  <si>
    <t>Ros drøm - Roskilde Kommunes planstrategi 2023-2027</t>
  </si>
  <si>
    <t>Hovedkortplanlægning i KP24</t>
  </si>
  <si>
    <t>Støjstrategi</t>
  </si>
  <si>
    <t>Resourcekortlægning</t>
  </si>
  <si>
    <t xml:space="preserve">15 minutters byen i en dansk kontekst, Realdania </t>
  </si>
  <si>
    <r>
      <rPr>
        <b/>
        <sz val="7"/>
        <color theme="1"/>
        <rFont val="Arial"/>
        <family val="2"/>
      </rPr>
      <t>Planprincipperne:</t>
    </r>
    <r>
      <rPr>
        <sz val="7"/>
        <color theme="1"/>
        <rFont val="Arial"/>
        <family val="2"/>
      </rPr>
      <t xml:space="preserve"> Arealudlæg til by og natur</t>
    </r>
  </si>
  <si>
    <r>
      <t>Tema 4:</t>
    </r>
    <r>
      <rPr>
        <b/>
        <sz val="8"/>
        <rFont val="Arial"/>
        <family val="2"/>
      </rPr>
      <t xml:space="preserve"> 
Klimapåvirkning</t>
    </r>
  </si>
  <si>
    <t>Planprincipperne - fortættet byudvikling, blå byudvilling</t>
  </si>
  <si>
    <r>
      <rPr>
        <b/>
        <sz val="7"/>
        <color theme="1"/>
        <rFont val="Arial"/>
        <family val="2"/>
      </rPr>
      <t>Værktøjer:</t>
    </r>
    <r>
      <rPr>
        <sz val="7"/>
        <color theme="1"/>
        <rFont val="Arial"/>
        <family val="2"/>
      </rPr>
      <t xml:space="preserve"> Roskilde Kommunes CO2-beregner for parkeringsanlæg</t>
    </r>
  </si>
  <si>
    <r>
      <t xml:space="preserve">Værktøjer: </t>
    </r>
    <r>
      <rPr>
        <sz val="7"/>
        <color theme="1"/>
        <rFont val="Arial"/>
        <family val="2"/>
      </rPr>
      <t>Roskilde Kommunes CO</t>
    </r>
    <r>
      <rPr>
        <vertAlign val="subscript"/>
        <sz val="7"/>
        <color theme="1"/>
        <rFont val="Arial"/>
        <family val="2"/>
      </rPr>
      <t>2</t>
    </r>
    <r>
      <rPr>
        <sz val="7"/>
        <color theme="1"/>
        <rFont val="Arial"/>
        <family val="2"/>
      </rPr>
      <t>-beregner for nedrivning</t>
    </r>
  </si>
  <si>
    <r>
      <rPr>
        <b/>
        <sz val="7"/>
        <color theme="1"/>
        <rFont val="Arial"/>
        <family val="2"/>
      </rPr>
      <t>Værktøjer:</t>
    </r>
    <r>
      <rPr>
        <sz val="7"/>
        <color theme="1"/>
        <rFont val="Arial"/>
        <family val="2"/>
      </rPr>
      <t xml:space="preserve"> Roskilde Kommunes jordberegner  </t>
    </r>
  </si>
  <si>
    <r>
      <rPr>
        <b/>
        <sz val="7"/>
        <color theme="1"/>
        <rFont val="Arial"/>
        <family val="2"/>
      </rPr>
      <t>Himmelevskov:</t>
    </r>
    <r>
      <rPr>
        <sz val="7"/>
        <color theme="1"/>
        <rFont val="Arial"/>
        <family val="2"/>
      </rPr>
      <t xml:space="preserve"> Se mere på naturstyrelsens hjemmeside</t>
    </r>
  </si>
  <si>
    <r>
      <rPr>
        <b/>
        <sz val="7"/>
        <color theme="1"/>
        <rFont val="Arial"/>
        <family val="2"/>
      </rPr>
      <t>Værktøjer:</t>
    </r>
    <r>
      <rPr>
        <sz val="7"/>
        <color theme="1"/>
        <rFont val="Arial"/>
        <family val="2"/>
      </rPr>
      <t xml:space="preserve"> Roskilde Kommunes beregner for blå/grøn faktor </t>
    </r>
  </si>
  <si>
    <r>
      <rPr>
        <b/>
        <sz val="7"/>
        <color theme="1"/>
        <rFont val="Arial"/>
        <family val="2"/>
      </rPr>
      <t>CO2-optag ved skovrejsning:</t>
    </r>
    <r>
      <rPr>
        <sz val="7"/>
        <color theme="1"/>
        <rFont val="Arial"/>
        <family val="2"/>
      </rPr>
      <t xml:space="preserve"> Klimaskovfonden, https://www.klimaskovfonden.dk/ </t>
    </r>
  </si>
  <si>
    <t>Ikke relevant</t>
  </si>
  <si>
    <t>Vægtet gns princip</t>
  </si>
  <si>
    <t>Forslag til lokalplan: Bæredygtighedscirklen</t>
  </si>
  <si>
    <t>Transformation</t>
  </si>
  <si>
    <t>2D PIE</t>
  </si>
  <si>
    <t>2D pie</t>
  </si>
  <si>
    <t>https://vejregler.dk/</t>
  </si>
  <si>
    <t xml:space="preserve">                                                                                                                                                                                                                                                                                                                                                                                                                                                                                                                                                                                                                                                                                                                                                                                                                                                                                                                                                                                                                                                                                                                                                                                                                                                                                                    </t>
  </si>
  <si>
    <t>Hvor højt/lavt skal nedenstående principper prioriteres?</t>
  </si>
  <si>
    <t>Hvor let/svært bliver det at implementere  i projektet?</t>
  </si>
  <si>
    <t>Hvor højt/lavt skal 'nedenstående principper prioriteres?</t>
  </si>
  <si>
    <t>Hvor let/svært bliver det at implementere i projektet?</t>
  </si>
  <si>
    <t>Trygge byer og boligområder - tryghedsfremmende byplanlægning</t>
  </si>
  <si>
    <t>Build rapport - Faellesskabsorienterede-boformer</t>
  </si>
  <si>
    <t>Hvor højt/lavt skal nedenstående prioriteres?</t>
  </si>
  <si>
    <t>Hvor nemt/svært bliver det at implementere i projektet?</t>
  </si>
  <si>
    <t>Geografisk placering</t>
  </si>
  <si>
    <t>Fortættet byudvikling</t>
  </si>
  <si>
    <r>
      <rPr>
        <sz val="8"/>
        <rFont val="Arial"/>
        <family val="2"/>
      </rPr>
      <t>Tema 2:</t>
    </r>
    <r>
      <rPr>
        <b/>
        <sz val="8"/>
        <rFont val="Arial"/>
        <family val="2"/>
      </rPr>
      <t xml:space="preserve">
Biodiveristet</t>
    </r>
  </si>
  <si>
    <t>Forbindelser</t>
  </si>
  <si>
    <t xml:space="preserve">Cykelservice </t>
  </si>
  <si>
    <t>Tillægsaftale om stramning af CO2 krav til bygninger</t>
  </si>
  <si>
    <t xml:space="preserve">Blandede boformer </t>
  </si>
  <si>
    <t xml:space="preserve">Fortættet byudvikling </t>
  </si>
  <si>
    <r>
      <t xml:space="preserve">Forslag til lokalplan: </t>
    </r>
    <r>
      <rPr>
        <sz val="9"/>
        <color theme="1"/>
        <rFont val="Arial"/>
        <family val="2"/>
      </rPr>
      <t xml:space="preserve">I hvilken grad understøtter </t>
    </r>
    <r>
      <rPr>
        <b/>
        <sz val="9"/>
        <color theme="1"/>
        <rFont val="Arial"/>
        <family val="2"/>
      </rPr>
      <t>l</t>
    </r>
    <r>
      <rPr>
        <sz val="9"/>
        <color theme="1"/>
        <rFont val="Arial"/>
        <family val="2"/>
      </rPr>
      <t xml:space="preserve">okalplanen nedenstående evalueringskriterier? </t>
    </r>
  </si>
  <si>
    <r>
      <t xml:space="preserve">Forslag til lokalplan: </t>
    </r>
    <r>
      <rPr>
        <sz val="9"/>
        <color theme="1"/>
        <rFont val="Arial"/>
        <family val="2"/>
      </rPr>
      <t>I hvilken grad understøtter lokalplanen nedenstående evalueringskriterier?</t>
    </r>
    <r>
      <rPr>
        <b/>
        <sz val="9"/>
        <color theme="1"/>
        <rFont val="Arial"/>
        <family val="2"/>
      </rPr>
      <t xml:space="preserve"> </t>
    </r>
  </si>
  <si>
    <t>Naturudlæg</t>
  </si>
  <si>
    <r>
      <t>Forslag til lokalplan:</t>
    </r>
    <r>
      <rPr>
        <sz val="9"/>
        <color theme="1"/>
        <rFont val="Arial"/>
        <family val="2"/>
      </rPr>
      <t xml:space="preserve"> I hvilken grad understøtter lokalplanen nedenstående evalueringskriterier?  </t>
    </r>
  </si>
  <si>
    <r>
      <t>Forslag til lokalplan:</t>
    </r>
    <r>
      <rPr>
        <sz val="9"/>
        <color theme="1"/>
        <rFont val="Arial"/>
        <family val="2"/>
      </rPr>
      <t xml:space="preserve"> I hvilken grad understøtter lokalplanen nedenstående evalueringskriterier? </t>
    </r>
  </si>
  <si>
    <r>
      <t xml:space="preserve">Forslag til lokalplan: </t>
    </r>
    <r>
      <rPr>
        <sz val="9"/>
        <color theme="1"/>
        <rFont val="Arial"/>
        <family val="2"/>
      </rPr>
      <t xml:space="preserve">I hvilken grad understøtter lokalplanen nedenstående evalueringskriterier? </t>
    </r>
  </si>
  <si>
    <t>Cykelservice</t>
  </si>
  <si>
    <t>Parkeringsanlæg</t>
  </si>
  <si>
    <r>
      <t xml:space="preserve">Vi skal bevare og transformere mere, for at undgå nedrivninger, der både er en belastning for miljøet, biodiversiteten og tit også er et tab for et byområdes identitet og kulturarv. 
</t>
    </r>
    <r>
      <rPr>
        <b/>
        <sz val="7"/>
        <rFont val="Arial"/>
        <family val="2"/>
      </rPr>
      <t xml:space="preserve">Når vi arbejder med transformation i lokalplaner, evaluerer vi efter følgende principper: </t>
    </r>
  </si>
  <si>
    <t>Blandede boformer</t>
  </si>
  <si>
    <t>Plads til fællesskaber</t>
  </si>
  <si>
    <t>Klimapåvirkning</t>
  </si>
  <si>
    <t>Den angivne score i hvert tema er angivet ud fra en mulig maksimal score på 100</t>
  </si>
  <si>
    <t xml:space="preserve">Lokalplanområdet ligger max. 15 minutters gang- eller cykelafstand fra dagligvarer, kulturinstitutioner/bibliotek/idrætsfaciliteter samt daginstitutioner/skoler med fornøden kapacitet. 
</t>
  </si>
  <si>
    <t>Lokalplanområdet ligger max. 600 m fra en togstation eller 400 m fra et busstoppested med A-busser.</t>
  </si>
  <si>
    <t xml:space="preserve">Lokalplanområdet ligger i et eksisterende forsyningsområde. </t>
  </si>
  <si>
    <t xml:space="preserve">Lokalplanområdet ligger i eksisterende by og muliggør fortætning og/eller omdannelse af eksisterende by. </t>
  </si>
  <si>
    <t>Værktøjer:</t>
  </si>
  <si>
    <t>Lokalplanen sikrer udlæg af areal til natur i forholdet 1:1 (svarende til 100%) på et tilstødende/nærliggende areal samt udlæg af areal til natur indenfor det bebyggede område i forholdet 1:3 (svarende til 25%)</t>
  </si>
  <si>
    <t xml:space="preserve">Biofaktor </t>
  </si>
  <si>
    <t xml:space="preserve">Biofaktor
</t>
  </si>
  <si>
    <r>
      <rPr>
        <b/>
        <sz val="7"/>
        <color theme="1"/>
        <rFont val="Arial"/>
        <family val="2"/>
      </rPr>
      <t>Værktøjer:</t>
    </r>
    <r>
      <rPr>
        <sz val="7"/>
        <color theme="1"/>
        <rFont val="Arial"/>
        <family val="2"/>
      </rPr>
      <t xml:space="preserve"> Roskilde Kommunes biofaktor beregner. </t>
    </r>
  </si>
  <si>
    <t xml:space="preserve">Lokalplanen sikrer at eksisterende træer og andre grønne naturkvaliteter bevares.  </t>
  </si>
  <si>
    <t>Lokalplanen sikrer, at vådområder, søer og andre naturkvaliteter bevares.</t>
  </si>
  <si>
    <t>Lokalplanen sikrer etablering af nye vådområder og søer.</t>
  </si>
  <si>
    <t xml:space="preserve">Lokalplanen sikrer regnvandshåndtering på overfladen i form af åbne render, regnvandsbede, grønne tage og bassiner til nedsivning. </t>
  </si>
  <si>
    <t xml:space="preserve">Lokalplanen sikrer etablering af stier for bløde trafikanter, som forbinder til den omgivende by og som er i overenstemmelse med stiplanlægningen i kommuneplanen. </t>
  </si>
  <si>
    <t xml:space="preserve">Lokalplanen sikrer, at 50% af cykelparkeringen er overdækket, samt at 10% er reserveret til ladcykler. </t>
  </si>
  <si>
    <t xml:space="preserve">Lokalplanen sikrer, at cykelparkering er placeret på rejseruten - max. 30 m. fra indgange. </t>
  </si>
  <si>
    <t xml:space="preserve">Lokalplanen sikrer, at der reserveres plads til etablering af pumpestationer, el-ladestationer til cykler, cykelreperation mv. </t>
  </si>
  <si>
    <t>Cykelparkering i nybyggeri best cases</t>
  </si>
  <si>
    <t>Lokalplanen sikrer etablering af ladestandere og reservation af pladser til samkørsel og delebiler på de mest attraktive pladser.</t>
  </si>
  <si>
    <t>Lokalplanen sikrer bevaring af eksisterende bygninger baseret på en helhedsvurdering, der inkluderer arkitektoniske og kulturhistoriske bevaringsværdier samt klimapåvirkning.</t>
  </si>
  <si>
    <t xml:space="preserve">Lokalplanen muliggør at dele af det eksisterende byggeri bevares. (I høj grad: total bevaring af facader, i nogen grad: bevaring af bærende konstruktioner,  i mindre grad: bevaring af fundament). </t>
  </si>
  <si>
    <r>
      <rPr>
        <sz val="7"/>
        <color theme="1"/>
        <rFont val="Arial"/>
        <family val="2"/>
      </rPr>
      <t xml:space="preserve">Bygherre har ved nedrivning dokumenteret hvorfor bygningen ikke kan bevares. </t>
    </r>
    <r>
      <rPr>
        <b/>
        <sz val="7"/>
        <color theme="1"/>
        <rFont val="Arial"/>
        <family val="2"/>
      </rPr>
      <t xml:space="preserve">
</t>
    </r>
  </si>
  <si>
    <t>Lokalplanen muliggør byggeri, der overholder bygningsreglementets lavemissionsklassen og bygherrer har udarbejdet tidlige LCA beregninger for byggeriet.</t>
  </si>
  <si>
    <t>Lokalplanen muliggør jordbalance, så jord kan genindbygges lokalt.</t>
  </si>
  <si>
    <t>Lokalplanen sikrer forskellige boligtyper, eksempelvis lejligheder, duplex-boliger, rækkehuse, bofællesskab, tiny houses, mv.</t>
  </si>
  <si>
    <t xml:space="preserve">Lokalplanen sikrer minimum 25% almene boliger. </t>
  </si>
  <si>
    <t xml:space="preserve">Lokalplanen sikrer forskellige boligstørrelser. </t>
  </si>
  <si>
    <r>
      <t xml:space="preserve">Tema 5:
</t>
    </r>
    <r>
      <rPr>
        <b/>
        <sz val="8"/>
        <rFont val="Arial"/>
        <family val="2"/>
      </rPr>
      <t>Levende by</t>
    </r>
  </si>
  <si>
    <t>Aktive byrum</t>
  </si>
  <si>
    <t>Lokalplanen sikrer attraktive kantzoner, eksempelvis ved krav til bredde, materialitet, beplantning, indretning og/eller krav til sokler, facadedetaljering for stueetagen mv.</t>
  </si>
  <si>
    <t xml:space="preserve">Lokalplanen sikrer aktive stueetager, eksempelvis med krav til udadvendte funktioner på hjørner, ankomst fra gaden, minimums højde på stueetage og/eller krav til minimum vinduesareal. </t>
  </si>
  <si>
    <t xml:space="preserve">Plads til fællesskaber </t>
  </si>
  <si>
    <t>Lokalplanen sikrer et indendørs fællesareal i form af fælleslokale(r) eller -hus(e) på min. 200 m2 eller 10% af det samlede etageareal.</t>
  </si>
  <si>
    <t>Bygherre og/eller forvaltningen har i forbindelse med lokalplanen arbejdet med inddragelse, eksempelvis af fremtidige beboer/brugere.</t>
  </si>
  <si>
    <t>Grønne kvaliteter</t>
  </si>
  <si>
    <t>Blå kvaliteter</t>
  </si>
  <si>
    <t>Materialer og arkitektur</t>
  </si>
  <si>
    <t>Lokalplanen sikrer, principper for facadedetaljering, tagudformninng, facadespring, vinduessætning mm., der understøtter en helstøbt arkitektur, der tilpasser sig stedet.</t>
  </si>
  <si>
    <t>Lokalplanen mulliggør anvendelse af genanvendte eller biogene materialer</t>
  </si>
  <si>
    <r>
      <rPr>
        <sz val="7"/>
        <color theme="1"/>
        <rFont val="Arial"/>
        <family val="2"/>
      </rPr>
      <t xml:space="preserve">Lokalplanen sikrer, at bygningerne placeres og formgives iht. en stedsanalyse, således at planen understøtter eksisterende kvaliteter og videreudvikler dem. </t>
    </r>
    <r>
      <rPr>
        <b/>
        <sz val="7"/>
        <color theme="1"/>
        <rFont val="Arial"/>
        <family val="2"/>
      </rPr>
      <t xml:space="preserve">
</t>
    </r>
  </si>
  <si>
    <t>Lokalplanen har fokus på gode dagslysforhold og mikroklima med bl.a. minimumsafstand mellem bygninger, maksimumshøjder, vinduesplacering og tagudformning. Bebyggelsen er placeret højt i terræn, og der er udarbejdet skyggediagrammer.</t>
  </si>
  <si>
    <t>Lokalplanen sikrer, mere end én anvendelse indenfor planområdet f.eks. bolig og erhverv.</t>
  </si>
  <si>
    <t>Lokalplanen sikrer, at naturudlægget er placeret, så det skaber en fysisk sammenhæng mellem beplatninger både inden for lokalplanområdet og i tilknytning til lokalplanområdet.</t>
  </si>
  <si>
    <t>Bygherre har udarbejdet en biofaktor beregning både for det eksisterende og planlagte, og lokalplanen sikrer en forbedring af biofaktoren på minimum 10 %.</t>
  </si>
  <si>
    <t>Lokalplanen sikrer et minimum antal nye træer, buske og stauder i forskellige arter, hvoraf der er en høj grad af hjemmehørende arter.</t>
  </si>
  <si>
    <t>Lokalplanen sikrer, at der er fysisk sammenhæng mellem beplatninger (f.eks. korridorer), så arter og dyr i højere grad kan bevæge sig rundt i området og udenfor området.</t>
  </si>
  <si>
    <t>Lokalplanen sikrer vækstvilkår for træer samt bestemmelser, der sikrer den fremtidige drift og pleje af området.</t>
  </si>
  <si>
    <t>Lokalplanen fastsætter en maksimal befæstelsesgrad og bygherrer har evt. redegjort for overholdelse af afledningsgrader.</t>
  </si>
  <si>
    <t>Lokalplanen sikrer, at veje, stier og parkering som minimum følger anbefalinger fra vejreglerne ift. bredder og udformning, og bygherrer har evt. udarbejdet trafiksikkerhedsrevision.</t>
  </si>
  <si>
    <t>Lokalplanen sikrer støjafskærmning fra trafikstøj i form af beplantningsbuffer eller begrønnet støjvold eller afskærmning.</t>
  </si>
  <si>
    <t>Lokalplanen sikrer, at parkeringsløsningen tager udgangspunkt i en helhedsvurdering i forhold til områdets karakter, trafik, klimapåvirkning og tæthed.</t>
  </si>
  <si>
    <t>Lokalplanen sikrer permabel belægning og begrønning for terrænparkering. Hvis parkeringshus: Lokalplanen sikrer, at parkeringshuset har flere funktioner, der også understøtter bylivet.</t>
  </si>
  <si>
    <t>Bygherre har indvilget i, at der udarbejdes et materialepas, så man i fremtiden kan genfinde viden om, hvilke materialer byggeriet består af. Ved nedrivning udarbejdes der en materiale kortlægning.</t>
  </si>
  <si>
    <t>Lokalplanen sikrer, at byggeriet er opført i materialer, som kan skilles ad.</t>
  </si>
  <si>
    <t>Lokalplanen sikrer et fælles opholdsareal i overensstemmelse med kommuneplan samt faciliteter som legeplads, drivhus eller andre funktioner som aktiverer det fælles udeareal.</t>
  </si>
  <si>
    <r>
      <t xml:space="preserve">Placeringen af lokalplanområdet har stor betydning for planens klimapåvirkning. Der er store gevinster ved fortætning og omdannelse, men hvis vi alligevel udvikler på bar mark afhjælper det afledte klimabelastende anlæg, hvis området er koblet på eksisterende
infrastruktur ift. forsyning, transport, kultur, velfærd og indkøb. 
</t>
    </r>
    <r>
      <rPr>
        <b/>
        <sz val="7"/>
        <rFont val="Arial"/>
        <family val="2"/>
      </rPr>
      <t xml:space="preserve">Når vi arbejder med lokalplaners geografi, lægger vi vægt på følgende: </t>
    </r>
    <r>
      <rPr>
        <sz val="7"/>
        <rFont val="Arial"/>
        <family val="2"/>
      </rPr>
      <t xml:space="preserve">
</t>
    </r>
  </si>
  <si>
    <r>
      <t xml:space="preserve">Fortættet byudvikling handler om klog udnyttelse af arealer og kvadratmeter og skabelse af en god og levende by, både når vi
byudvikler på bar mark og fortætter i eksisterende byområder. Det er vigtigt, at vi starter med en stedsanalyse, der sikrer
eksisterende kvaliteter og peger på fremtidige potentialer for udviklingen i lokalplanområdet.
Når vi planlægger for nye by- og boligområder, skal vi blande funktioner, så vi understøtter liv dagen og ugen igennem. Samtidig skal vi arbejde fornuftigt med kvadratmeterne. Der er brug for et balanceret opgør, hvor vi bygger mindre på mindre areal, samtidig med at vi værner om byggeri i høj kvalitet.
</t>
    </r>
    <r>
      <rPr>
        <b/>
        <sz val="7"/>
        <rFont val="Arial"/>
        <family val="2"/>
      </rPr>
      <t xml:space="preserve">
Når vi arbejder med fortætning i lokalplaner, lægger vi vægt på følgende: </t>
    </r>
    <r>
      <rPr>
        <sz val="7"/>
        <rFont val="Arial"/>
        <family val="2"/>
      </rPr>
      <t xml:space="preserve">
 </t>
    </r>
  </si>
  <si>
    <r>
      <t xml:space="preserve">Når der udvikles ny by på bar mark, så bør det ske i balance med naturen. Det kan ske ved at forbedre eksisterende natur samt
anlægge ny natur i et naturudlæg tilsvarende til boligområdets areal. Natur er både godt for økosystemer, klima og mennesker.
Københavns Universitet estimerer, at mennesker i gennemsnit er villige til at betale 10% af ejendomsværdien for adgang til natur,
hvilket peger på, at udvikling af naturudlæg gør områder endnu mere attraktive for fremtidens beboer.         
</t>
    </r>
    <r>
      <rPr>
        <b/>
        <sz val="7"/>
        <rFont val="Arial"/>
        <family val="2"/>
      </rPr>
      <t xml:space="preserve">Når vi arbejder med naturudlæg i lokalplaner, lægger vi vægt på: </t>
    </r>
    <r>
      <rPr>
        <sz val="7"/>
        <rFont val="Arial"/>
        <family val="2"/>
      </rPr>
      <t xml:space="preserve">
</t>
    </r>
  </si>
  <si>
    <r>
      <t xml:space="preserve">Biofaktor er et udtryk for det biologiske volumen, som et bygnings- eller bydelsprojekt giver mulighed for. Med andre ord: et værktøj, som sikrer plads til natur i udviklingen af byens rum, samt mulighed for mere mangfoldig natur. Roskilde Kommunes mål for biofaktor er, at den skal forbedres med minimum 10% fra udgangspunktet (baseline). I områder, hvor der i forvejen er ingen eller meget lav biofaktor, kan der arbejdes med et et minimumsmål til biofaktoren på 0,5 for by og 0,8 for land for, at sikre et grønt bundniveau i det aktuelle projekt.
I vejledningen ”Biofaktor i lokalplaner”, er der en trin-for-trin vejledning til, hvordan biofaktor udregnes, herunder hvilke variable og faktorer, der påvirker resultatet. Biofaktor er alene en indikator for, hvor grønt et område fremstår, og hvor stort potentialet er for at understøtte artsdiversiteten. Der bør derfor altid arbejdes med at stille supplerende krav for byens blå og grønne rum. 
</t>
    </r>
    <r>
      <rPr>
        <b/>
        <sz val="7"/>
        <rFont val="Arial"/>
        <family val="2"/>
      </rPr>
      <t xml:space="preserve">Når vi arbejder med blå/grøn faktor i lokalplaner, lægger vi vægt på: </t>
    </r>
    <r>
      <rPr>
        <sz val="7"/>
        <rFont val="Arial"/>
        <family val="2"/>
      </rPr>
      <t xml:space="preserve">
 </t>
    </r>
  </si>
  <si>
    <r>
      <t xml:space="preserve">Grønne kvaliteter i en lokalplan har både positiv betydning for biodiversiteten og klimaet. Det handler om at bevare og værne om grønne kvaliteter, der allerede findes, og tilføje ny beplantning og grønne områder. Dette skal sikre kvaliteten af det fremtidige landskab og beplantning i et nyt område. En stedsanalyse af lokalplanområdets eksisterende beplantning og landskabskarakter, herunder terræn, samt kvaliteterne i de nære omgivelser skal understøtte en god planlægning for det grønne.
</t>
    </r>
    <r>
      <rPr>
        <b/>
        <sz val="7"/>
        <rFont val="Arial"/>
        <family val="2"/>
      </rPr>
      <t xml:space="preserve">Når vi arbejder med grønne kvaliteter i lokalplaner, lægger vi vægt på følgende: </t>
    </r>
    <r>
      <rPr>
        <sz val="7"/>
        <rFont val="Arial"/>
        <family val="2"/>
      </rPr>
      <t xml:space="preserve">
</t>
    </r>
  </si>
  <si>
    <r>
      <rPr>
        <sz val="7"/>
        <rFont val="Arial"/>
        <family val="2"/>
      </rPr>
      <t xml:space="preserve">Øget nedbør kræver mere regnvandshåndtering. Overfladebaserede regnvandsløsninger bidrager posititvt til områdes naturmæssige og rekreative værdier, når det følges ad med landskabelig bearbejdning og beplantning. Samtidig reducerer det CO2-udledningen, når gravearbejder, jordflytning og anlæg af rør minimeres. Mindre befæstede arealer er også en gevinst, som både reducerer ressourceforbruget og samtidig fremmer den naturlige nedsivning af regnvand.
Naturlige vandspejl er også vigtige for et områdes biodiversitet, og det er nødvendigt at være bevidst om søer til regnvand, der understøtter klimatilpasning, og søer til natur, der understøtter biodiversitet. </t>
    </r>
    <r>
      <rPr>
        <b/>
        <sz val="7"/>
        <rFont val="Arial"/>
        <family val="2"/>
      </rPr>
      <t xml:space="preserve">
Når vi arbejder med blå kvaliteter i lokalplaner, lægger vi vægt på: </t>
    </r>
    <r>
      <rPr>
        <sz val="7"/>
        <rFont val="Arial"/>
        <family val="2"/>
      </rPr>
      <t xml:space="preserve">
</t>
    </r>
    <r>
      <rPr>
        <sz val="7"/>
        <color theme="1"/>
        <rFont val="Arial"/>
        <family val="2"/>
      </rPr>
      <t xml:space="preserve">
</t>
    </r>
  </si>
  <si>
    <r>
      <t xml:space="preserve">Cyklen er en vigtig transportform og en løsning på mange af de trængselsproblemer, vi oplever i byerne, foruden den klimapåvirkning vores øvrige, fossildrevne og pladskrævende transport medfører. Derfor er det essentielt, at vi arbejder ambitiøst med planlægningen for cykler, hver gang vi udvikler nye by-, erhvervs- og boligområder.. 
</t>
    </r>
    <r>
      <rPr>
        <b/>
        <sz val="7"/>
        <rFont val="Arial"/>
        <family val="2"/>
      </rPr>
      <t>Når vi arbejder med cykelservice i lokalplaner, lægger vi vægt på følgende:</t>
    </r>
  </si>
  <si>
    <r>
      <rPr>
        <sz val="7"/>
        <rFont val="Arial"/>
        <family val="2"/>
      </rPr>
      <t xml:space="preserve">Sikre, grønne og rekreative ruter gør det attraktivt at cykle eller gå frem for at køre i bil til dagens gøremål. Det gælder både korte ruter til det lokale supermarked og for længere ture til arbejde, stationer mv. Trafiksikkerhed er samtidig afgørende for børns mulighed for at gå eller tage cyklen på de kortere ruter til og fra skolen, fritidsaktiviteter eller lignende i lokalområdet. Flere undersøgelser viser*, at trafikanter er mere tilbøjelige til at vælge en længere rute, hvis den er mere sikker, mere grøn eller rekreativ. Med elcyklernes indtog er langdistancer også blevet til overkommelige affærer.
</t>
    </r>
    <r>
      <rPr>
        <b/>
        <sz val="7"/>
        <rFont val="Arial"/>
        <family val="2"/>
      </rPr>
      <t xml:space="preserve">Når vi arbejder med forbindelser i lokalplaner, lægger vi vægt på følgende:
</t>
    </r>
    <r>
      <rPr>
        <sz val="7"/>
        <rFont val="Arial"/>
        <family val="2"/>
      </rPr>
      <t xml:space="preserve">
</t>
    </r>
    <r>
      <rPr>
        <sz val="7"/>
        <color theme="1"/>
        <rFont val="Arial"/>
        <family val="2"/>
      </rPr>
      <t xml:space="preserve">
</t>
    </r>
  </si>
  <si>
    <r>
      <t xml:space="preserve">Biler er stadig en nødvendighed for de fleste. Derfor er det vigtigt at sikre, at parkeringsanlæg udvikles så bæredygtigt som muligt. Der er stort potentiale i at gentænke traditionelle parkeringsanlæg, så de opnår bylivsskabende værdi og gør mindst mulig skade på klima og biodiversitet. Samtidig er der potentiale i at tænke i grøn bilisme i form af delebiler, samkørsel og ladestationer. Når vi planlægger for parkeringsløsninger, skal klimaperspektivet også tages med i afvejningen af forskellige interesser. CO2-udledningen for en parkeringskælder er større end terrænparkering og parkeringshus, da etablering af parkeringskælder medfører, behov for spuns, jordflytninger og anvendelse af CO2-tunge materialer som beton og stål. Et alternativ til kældre er fritstående parkeringshuse eller parkering på terræn, hvor anlæg dobbeltudnyttes, så de understøtter flere funktioner end parkering. Nogle gange er parkeringskældre dog nødvendige i den tætte by, hvor der både er højt bilejerskab og befolkningstæthed - og ofte en kamp om pladsen.
</t>
    </r>
    <r>
      <rPr>
        <b/>
        <sz val="7"/>
        <color theme="1"/>
        <rFont val="Arial"/>
        <family val="2"/>
      </rPr>
      <t xml:space="preserve">
Når vi arbejder med parkeringsanlæg i lokalplaner, lægger vi vægt på følgende: </t>
    </r>
  </si>
  <si>
    <r>
      <t xml:space="preserve">I Danmark bygges der overvejende i beton og stål. Det er et problem for klimaet og biodiversiteten, og disse materialer bør reserveres til eksempelvis broer og tunneller, der er afhængig af materialernes egenskaber ift. statik og bæreevne.
Når der udvikles nye by- og boligområder, bør de designes med udgangspunkt i stedets egenart. Samtidig skal arkitekturen fordrer brug af innovative materialer, f.eks. biogene materialer, som lagrer CO2 i deres tilblivelse, og som gør mindst mulig skade på klimaet. Det kræver, at vi fra de tidlige skitser tænker over byggeriets højde, tæthed, tagudformning og detaljering mv. Når vi vælger, hvilke materialer vi bygger i, har det også en indflydelse på biodiversiteten, både inde for selve lokalplanområdet (on-site), men også gennem byggeriets påvirkning af værdikæderne, såsom udvinding af råmaterialer til byggematerialer (off-site).
</t>
    </r>
    <r>
      <rPr>
        <b/>
        <sz val="7"/>
        <rFont val="Arial"/>
        <family val="2"/>
      </rPr>
      <t xml:space="preserve">Når vi arbejder med materialer og arkitektur i lokalplaner, lægger vi vægt på følgende: </t>
    </r>
    <r>
      <rPr>
        <sz val="7"/>
        <rFont val="Arial"/>
        <family val="2"/>
      </rPr>
      <t xml:space="preserve">
</t>
    </r>
  </si>
  <si>
    <r>
      <t xml:space="preserve">Nybyggeri og anlæg står for 40% af al affald i Danmark og i 2023 formåede vi kun at cirkulere 4 % af ressourcerne inden de ramte affaldsstationen. Der er et stort og uforløst potentiale for at genindbygge flere materialer, som allerede har været brugt, enten lokalt eller fra en kilde i relativ nærhed. 
Den cirkulære tænkning er også relevant i forhold til jordhåndtering, hvor særligt forebyggelse af bortskaffelse af jord er vigtig. Det kan bl.a. påvirkes gennem terrænplanlægning, valg af funderingsmetode og lokal genindbygning af jord i landskabet. 
Derudover er det vigtigt at designe nye byggerier efter principperne om design for adskillelse og omdannelse, så det byggeri vi bygger i dag kan skilles ad og bruges i nye bygninger i fremtiden. 
</t>
    </r>
    <r>
      <rPr>
        <b/>
        <sz val="7"/>
        <rFont val="Arial"/>
        <family val="2"/>
      </rPr>
      <t xml:space="preserve">Når vi arbejder med cirkularitet i lokalplaner, lægger vi vægt på følgende: </t>
    </r>
  </si>
  <si>
    <r>
      <t xml:space="preserve">Blandede boformer er en afgørende nøgle til at sikre blandede byer for de mange og ikke kun de få. Det rette mix af boliger kan målrette sig forskellige målgruppers behov - fra singlefamilier med mindre arealbehov til økonomisk udsatte, der har brug for betalbare boliger. Samtidig har vi fokus på at sikre boliger til mange livssituationer - fra unge til familier til seniorer - så der er boligtilbud for livet i Roskilde. 
</t>
    </r>
    <r>
      <rPr>
        <b/>
        <sz val="7"/>
        <rFont val="Arial"/>
        <family val="2"/>
      </rPr>
      <t xml:space="preserve">Når vi arbejder med blandede boformer i lokalplaner, lægger vi vægt på følgende: </t>
    </r>
    <r>
      <rPr>
        <sz val="7"/>
        <rFont val="Arial"/>
        <family val="2"/>
      </rPr>
      <t xml:space="preserve">
</t>
    </r>
  </si>
  <si>
    <r>
      <t xml:space="preserve">Liv og aktivitet i byens rum er en afgørende faktor for et byområdes tiltrækningskraft, handelsliv samt tryghed og tilgængeligehed for beboere og brugere. Det kan med andre ord godt betale sig at gå op i, hvordan byrum er udformet og om det giver plads til bylivet ugen og året igennem - og samtidig skaber trygge rammer for et alsidigt hverdagsliv.
</t>
    </r>
    <r>
      <rPr>
        <b/>
        <sz val="7"/>
        <rFont val="Arial"/>
        <family val="2"/>
      </rPr>
      <t xml:space="preserve">Når vi arbejder med aktive byrum i lokalplaner, lægger vi vægt på følgende: </t>
    </r>
    <r>
      <rPr>
        <sz val="7"/>
        <rFont val="Arial"/>
        <family val="2"/>
      </rPr>
      <t xml:space="preserve">
</t>
    </r>
  </si>
  <si>
    <r>
      <t xml:space="preserve">Byens og boligens fysiske rammer kan støtte op om en højere udnyttelse af private såvel som fælles faciliteter og ressourcer. Attraktive fællesarealer kan understøtte fællesskabet og den sociale sammenhængskraft, samtidig med, at det kan understøtte et optimeret arealforbrug med mindre private boliger og flere fællesarealer, der samlet set reducerer kvadratmeterne. Der er mange gode, nye eksempler på, at tænke deleøkonomi med, når nye by- og boligområder udvikles. Det vedrører både mobilitet, cirkularitet, biodiversitet og boligudbud.
</t>
    </r>
    <r>
      <rPr>
        <b/>
        <sz val="7"/>
        <rFont val="Arial"/>
        <family val="2"/>
      </rPr>
      <t xml:space="preserve">
Når vi arbejder med fællesskaber i lokalplaner,lægger vi vægt på følgende: </t>
    </r>
    <r>
      <rPr>
        <sz val="7"/>
        <rFont val="Arial"/>
        <family val="2"/>
      </rPr>
      <t xml:space="preserve">
</t>
    </r>
  </si>
  <si>
    <r>
      <rPr>
        <b/>
        <sz val="7"/>
        <color theme="1"/>
        <rFont val="Arial"/>
        <family val="2"/>
      </rPr>
      <t xml:space="preserve">Eksempler </t>
    </r>
    <r>
      <rPr>
        <sz val="7"/>
        <color theme="1"/>
        <rFont val="Arial"/>
        <family val="2"/>
      </rPr>
      <t>med relevans for temaet findes på side 5 i Roskilde Kommunes inspirationskatalog for bæredygtighed i lokalplaner</t>
    </r>
  </si>
  <si>
    <r>
      <rPr>
        <b/>
        <sz val="7"/>
        <color theme="1"/>
        <rFont val="Arial"/>
        <family val="2"/>
      </rPr>
      <t>Inspiration og eksempler</t>
    </r>
    <r>
      <rPr>
        <sz val="7"/>
        <color theme="1"/>
        <rFont val="Arial"/>
        <family val="2"/>
      </rPr>
      <t xml:space="preserve"> med relevans for temaet findes på side 7 i Roskilde Kommunes inspirationskatalog for bæredygtighed i lokalplaner</t>
    </r>
  </si>
  <si>
    <r>
      <rPr>
        <b/>
        <sz val="7"/>
        <color theme="1"/>
        <rFont val="Arial"/>
        <family val="2"/>
      </rPr>
      <t>Eksempler</t>
    </r>
    <r>
      <rPr>
        <sz val="7"/>
        <color theme="1"/>
        <rFont val="Arial"/>
        <family val="2"/>
      </rPr>
      <t xml:space="preserve"> med relevans for temaet findes på side 9 i Roskilde Kommunes inspirationskatalog for bæredygtighed i lokalplaner</t>
    </r>
  </si>
  <si>
    <r>
      <t>Inspiration og eksempler</t>
    </r>
    <r>
      <rPr>
        <sz val="7"/>
        <color theme="1"/>
        <rFont val="Arial"/>
        <family val="2"/>
      </rPr>
      <t xml:space="preserve"> med relevans for temaet findes på side 13 i Roskilde Kommunes inspirationskatalog for bæredygtighed i lokalplaner.</t>
    </r>
  </si>
  <si>
    <r>
      <t>Inspiration og eksempler</t>
    </r>
    <r>
      <rPr>
        <sz val="7"/>
        <color theme="1"/>
        <rFont val="Arial"/>
        <family val="2"/>
      </rPr>
      <t xml:space="preserve"> med relevans for temaet findes på side 15 i Roskilde Kommunes inspirationskatalog for bæredygtighed i lokalplaner. </t>
    </r>
  </si>
  <si>
    <r>
      <rPr>
        <b/>
        <sz val="7"/>
        <color theme="1"/>
        <rFont val="Arial"/>
        <family val="2"/>
      </rPr>
      <t>Inspiration og eksempler</t>
    </r>
    <r>
      <rPr>
        <sz val="7"/>
        <color theme="1"/>
        <rFont val="Arial"/>
        <family val="2"/>
      </rPr>
      <t xml:space="preserve"> med relevans for temaet findes på side 17 i Roskilde Kommunes inspirationskatalog for bæredygtighed i lokalplaner</t>
    </r>
  </si>
  <si>
    <r>
      <t xml:space="preserve">Inspiration og eksempler </t>
    </r>
    <r>
      <rPr>
        <sz val="7"/>
        <color theme="1"/>
        <rFont val="Arial"/>
        <family val="2"/>
      </rPr>
      <t>med relevans for temaet findes på side 21 i Roskilde Kommunes inspirationskatalog for bæredygtighed i lokalplaner</t>
    </r>
  </si>
  <si>
    <r>
      <t xml:space="preserve">Inspiration og eksempler </t>
    </r>
    <r>
      <rPr>
        <sz val="7"/>
        <color theme="1"/>
        <rFont val="Arial"/>
        <family val="2"/>
      </rPr>
      <t>med relevans for temaet findes på side 22 i Roskilde Kommunes inspirationskatalog for bæredygtighed i lokalplaner</t>
    </r>
  </si>
  <si>
    <r>
      <rPr>
        <b/>
        <sz val="7"/>
        <color theme="1"/>
        <rFont val="Arial"/>
        <family val="2"/>
      </rPr>
      <t>Inspiration og eksempler</t>
    </r>
    <r>
      <rPr>
        <sz val="7"/>
        <color theme="1"/>
        <rFont val="Arial"/>
        <family val="2"/>
      </rPr>
      <t xml:space="preserve"> med relevans for temaet findes på side 24 i Roskilde Kommunes inspirationskatalog for bæredygtighed i lokalplaner</t>
    </r>
  </si>
  <si>
    <r>
      <t>Inspiration og eksempler</t>
    </r>
    <r>
      <rPr>
        <sz val="7"/>
        <color theme="1"/>
        <rFont val="Arial"/>
        <family val="2"/>
      </rPr>
      <t xml:space="preserve"> med relevans for temaet findes på side 27 i Roskilde Kommunes inspirationskatalog for bæredygtighed i lokalplaner</t>
    </r>
  </si>
  <si>
    <r>
      <t xml:space="preserve">Inspiration og eksempler </t>
    </r>
    <r>
      <rPr>
        <sz val="7"/>
        <color theme="1"/>
        <rFont val="Arial"/>
        <family val="2"/>
      </rPr>
      <t>med relevans for temaet findes på side 30 i Roskilde Kommunes inspirationskatalog for bæredygtighed i lokalplaner</t>
    </r>
  </si>
  <si>
    <r>
      <t>Inspiration og eksempler</t>
    </r>
    <r>
      <rPr>
        <sz val="7"/>
        <color theme="1"/>
        <rFont val="Arial"/>
        <family val="2"/>
      </rPr>
      <t xml:space="preserve"> med relevans for temaet findes på side 33 i Roskilde Kommunes inspirationskatalog for bæredygtighed i lokalplaner</t>
    </r>
  </si>
  <si>
    <r>
      <t>Inspiration og eksempler</t>
    </r>
    <r>
      <rPr>
        <sz val="7"/>
        <color theme="1"/>
        <rFont val="Arial"/>
        <family val="2"/>
      </rPr>
      <t xml:space="preserve"> med relevans for temaet findes på side </t>
    </r>
    <r>
      <rPr>
        <sz val="7"/>
        <rFont val="Arial"/>
        <family val="2"/>
      </rPr>
      <t xml:space="preserve">37 </t>
    </r>
    <r>
      <rPr>
        <sz val="7"/>
        <color theme="1"/>
        <rFont val="Arial"/>
        <family val="2"/>
      </rPr>
      <t>i Roskilde Kommunes inspirationskatalog for bæredygtighed i lokalplaner</t>
    </r>
  </si>
  <si>
    <r>
      <t xml:space="preserve">Eksempler </t>
    </r>
    <r>
      <rPr>
        <sz val="7"/>
        <color theme="1"/>
        <rFont val="Arial"/>
        <family val="2"/>
      </rPr>
      <t>med relevans for temaet findes på side 39 i Roskilde Kommunes inspirationskatalog for bæredygtighed i lokalplaner</t>
    </r>
  </si>
  <si>
    <r>
      <t xml:space="preserve">Inspiration og eksempler </t>
    </r>
    <r>
      <rPr>
        <sz val="7"/>
        <color theme="1"/>
        <rFont val="Arial"/>
        <family val="2"/>
      </rPr>
      <t>med relevans for temaet findes på side 41 i Roskilde Kommunes inspirationskatalog for bæredygtighed i lokalplaner</t>
    </r>
  </si>
  <si>
    <t>Lokalplanen sikrer, max. grund- og/eller boligstørrelser.</t>
  </si>
  <si>
    <r>
      <rPr>
        <sz val="7"/>
        <color theme="1"/>
        <rFont val="Arial"/>
        <family val="2"/>
      </rPr>
      <t>Lokalplanen udlægger areal til mindst et by- og/eller gaderum, og har bestemmelser om belægning, beplantning, byrumsinventar og belysning, der understøtter høj byrumskvalitet.</t>
    </r>
    <r>
      <rPr>
        <b/>
        <sz val="7"/>
        <color theme="1"/>
        <rFont val="Arial"/>
        <family val="2"/>
      </rPr>
      <t xml:space="preserve">
</t>
    </r>
  </si>
  <si>
    <t>NOT USED</t>
  </si>
  <si>
    <t xml:space="preserve">Lokalplanen sikrer vådområder og/eller skovbeplantning,hjemmehørende arter og høj artsdiversitet indenfor naturudlæggene. </t>
  </si>
  <si>
    <t>Levende by</t>
  </si>
  <si>
    <t>Beregning</t>
  </si>
  <si>
    <t>Inspiration og eksempler med relevans for temaet findes på side 37 i Roskilde Kommunes inspirationskatalog for bæredygtighed i lokalplaner</t>
  </si>
  <si>
    <t>Princip 1 højest, princip 3 lavest</t>
  </si>
  <si>
    <t>Princip 1 højst vægtning</t>
  </si>
  <si>
    <t>Alm. GNS</t>
  </si>
  <si>
    <t>Lokalplanen sikrer adgang til naturudlægget/ne for områdets beboere og gæster via stinet og opholdssteder.</t>
  </si>
  <si>
    <t>understøtte kommunernes klimaarbejde ved at udvikle ny viden og redskaber til at indfri</t>
  </si>
  <si>
    <t>klimamålsætninger gennem den fysiske planlægning.</t>
  </si>
  <si>
    <t>Rådgivning: Aaen Engineering</t>
  </si>
  <si>
    <t>Støttet af Plan22+*</t>
  </si>
  <si>
    <t>*Plan22+ er en femårig indsats fra Plan- og Landdistriktsstyrelsen og Realdania, som skal</t>
  </si>
  <si>
    <t>Udvikling: Byudvikling og Grøn Omstilling, Roskilde Kommune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</si>
</sst>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00"/>
  </numFmts>
  <fonts count="72" x14ac:knownFonts="1">
    <font>
      <sz val="11"/>
      <color theme="1"/>
      <name val="Calibri"/>
      <family val="2"/>
      <scheme val="minor"/>
    </font>
    <font>
      <sz val="8"/>
      <name val="Calibri"/>
      <family val="2"/>
      <scheme val="minor"/>
    </font>
    <font>
      <b/>
      <sz val="10"/>
      <name val="Arial"/>
      <family val="2"/>
    </font>
    <font>
      <b/>
      <sz val="11"/>
      <color theme="1"/>
      <name val="Calibri"/>
      <family val="2"/>
      <scheme val="minor"/>
    </font>
    <font>
      <sz val="10"/>
      <color theme="1"/>
      <name val="Arial"/>
      <family val="2"/>
    </font>
    <font>
      <b/>
      <sz val="10"/>
      <color theme="1"/>
      <name val="Arial"/>
      <family val="2"/>
    </font>
    <font>
      <b/>
      <sz val="10"/>
      <color theme="0"/>
      <name val="Arial"/>
      <family val="2"/>
    </font>
    <font>
      <b/>
      <sz val="9"/>
      <color theme="1"/>
      <name val="Arial"/>
      <family val="2"/>
    </font>
    <font>
      <sz val="9"/>
      <name val="Arial"/>
      <family val="2"/>
    </font>
    <font>
      <i/>
      <sz val="10"/>
      <color theme="1"/>
      <name val="Arial"/>
      <family val="2"/>
    </font>
    <font>
      <sz val="10"/>
      <name val="Arial"/>
      <family val="2"/>
    </font>
    <font>
      <b/>
      <sz val="10"/>
      <color rgb="FF3C4981"/>
      <name val="Arial"/>
      <family val="2"/>
    </font>
    <font>
      <sz val="10"/>
      <color rgb="FFFF0000"/>
      <name val="Arial"/>
      <family val="2"/>
    </font>
    <font>
      <b/>
      <sz val="10"/>
      <color theme="4" tint="-0.499984740745262"/>
      <name val="Arial"/>
      <family val="2"/>
    </font>
    <font>
      <b/>
      <sz val="10"/>
      <color rgb="FFCCFFCC"/>
      <name val="Arial"/>
      <family val="2"/>
    </font>
    <font>
      <b/>
      <sz val="10"/>
      <color rgb="FFA5D867"/>
      <name val="Arial"/>
      <family val="2"/>
    </font>
    <font>
      <sz val="10"/>
      <color rgb="FFBCE28E"/>
      <name val="Arial"/>
      <family val="2"/>
    </font>
    <font>
      <sz val="10"/>
      <color rgb="FFA5D867"/>
      <name val="Arial"/>
      <family val="2"/>
    </font>
    <font>
      <b/>
      <sz val="10"/>
      <color rgb="FF00ACE9"/>
      <name val="Arial"/>
      <family val="2"/>
    </font>
    <font>
      <sz val="10"/>
      <color rgb="FF00B0F0"/>
      <name val="Arial"/>
      <family val="2"/>
    </font>
    <font>
      <b/>
      <sz val="10"/>
      <color theme="3"/>
      <name val="Arial"/>
      <family val="2"/>
    </font>
    <font>
      <b/>
      <sz val="10"/>
      <color rgb="FFFF0000"/>
      <name val="Arial"/>
      <family val="2"/>
    </font>
    <font>
      <b/>
      <sz val="10"/>
      <color rgb="FF4DAA50"/>
      <name val="Arial"/>
      <family val="2"/>
    </font>
    <font>
      <sz val="10"/>
      <color rgb="FF4DAA50"/>
      <name val="Arial"/>
      <family val="2"/>
    </font>
    <font>
      <b/>
      <sz val="10"/>
      <color rgb="FF00B050"/>
      <name val="Arial"/>
      <family val="2"/>
    </font>
    <font>
      <sz val="10"/>
      <color rgb="FF00B050"/>
      <name val="Arial"/>
      <family val="2"/>
    </font>
    <font>
      <sz val="6"/>
      <color theme="1"/>
      <name val="Arial"/>
      <family val="2"/>
    </font>
    <font>
      <sz val="10"/>
      <color rgb="FFCCFFCC"/>
      <name val="Arial"/>
      <family val="2"/>
    </font>
    <font>
      <b/>
      <sz val="10"/>
      <color rgb="FF00B0F0"/>
      <name val="Arial"/>
      <family val="2"/>
    </font>
    <font>
      <b/>
      <sz val="11"/>
      <color rgb="FF3C4981"/>
      <name val="Calibri"/>
      <family val="2"/>
      <scheme val="minor"/>
    </font>
    <font>
      <b/>
      <sz val="9"/>
      <color indexed="81"/>
      <name val="Tahoma"/>
      <family val="2"/>
    </font>
    <font>
      <sz val="9"/>
      <color indexed="81"/>
      <name val="Tahoma"/>
      <family val="2"/>
    </font>
    <font>
      <sz val="12"/>
      <color theme="1"/>
      <name val="Arial"/>
      <family val="2"/>
    </font>
    <font>
      <b/>
      <sz val="12"/>
      <color theme="0"/>
      <name val="Arial"/>
      <family val="2"/>
    </font>
    <font>
      <b/>
      <i/>
      <sz val="12"/>
      <color theme="0"/>
      <name val="Arial"/>
      <family val="2"/>
    </font>
    <font>
      <sz val="11"/>
      <color theme="1"/>
      <name val="Arial"/>
      <family val="2"/>
    </font>
    <font>
      <b/>
      <u/>
      <sz val="22"/>
      <color theme="1"/>
      <name val="Arial"/>
      <family val="2"/>
    </font>
    <font>
      <b/>
      <sz val="12"/>
      <color theme="1"/>
      <name val="Arial"/>
      <family val="2"/>
    </font>
    <font>
      <b/>
      <sz val="11"/>
      <color theme="1"/>
      <name val="Arial"/>
      <family val="2"/>
    </font>
    <font>
      <b/>
      <sz val="9"/>
      <color theme="0"/>
      <name val="Arial"/>
      <family val="2"/>
    </font>
    <font>
      <sz val="48"/>
      <color theme="0" tint="-0.34998626667073579"/>
      <name val="Arial"/>
      <family val="2"/>
    </font>
    <font>
      <b/>
      <sz val="9"/>
      <name val="Arial"/>
      <family val="2"/>
    </font>
    <font>
      <sz val="9"/>
      <color theme="1"/>
      <name val="Arial"/>
      <family val="2"/>
    </font>
    <font>
      <sz val="7"/>
      <color theme="1"/>
      <name val="Arial"/>
      <family val="2"/>
    </font>
    <font>
      <b/>
      <sz val="16"/>
      <color theme="1"/>
      <name val="Arial"/>
      <family val="2"/>
    </font>
    <font>
      <sz val="6"/>
      <color theme="1"/>
      <name val="Calibri"/>
      <family val="2"/>
      <scheme val="minor"/>
    </font>
    <font>
      <b/>
      <sz val="7"/>
      <color theme="1"/>
      <name val="Arial"/>
      <family val="2"/>
    </font>
    <font>
      <b/>
      <u/>
      <sz val="12"/>
      <color theme="1"/>
      <name val="Arial"/>
      <family val="2"/>
    </font>
    <font>
      <sz val="5"/>
      <color rgb="FFFF0000"/>
      <name val="Arial"/>
      <family val="2"/>
    </font>
    <font>
      <b/>
      <sz val="8"/>
      <name val="Arial"/>
      <family val="2"/>
    </font>
    <font>
      <sz val="8"/>
      <name val="Arial"/>
      <family val="2"/>
    </font>
    <font>
      <sz val="5"/>
      <color theme="1"/>
      <name val="Arial"/>
      <family val="2"/>
    </font>
    <font>
      <b/>
      <sz val="16"/>
      <name val="Arial"/>
      <family val="2"/>
    </font>
    <font>
      <b/>
      <sz val="6"/>
      <color theme="1"/>
      <name val="Arial"/>
      <family val="2"/>
    </font>
    <font>
      <i/>
      <sz val="7"/>
      <color theme="1"/>
      <name val="Arial"/>
      <family val="2"/>
    </font>
    <font>
      <sz val="11"/>
      <color theme="1"/>
      <name val="Calibri"/>
      <family val="2"/>
      <scheme val="minor"/>
    </font>
    <font>
      <sz val="11"/>
      <color theme="1"/>
      <name val="Arial"/>
      <family val="2"/>
    </font>
    <font>
      <vertAlign val="subscript"/>
      <sz val="7"/>
      <color theme="1"/>
      <name val="Arial"/>
      <family val="2"/>
    </font>
    <font>
      <b/>
      <sz val="7"/>
      <name val="Arial"/>
      <family val="2"/>
    </font>
    <font>
      <sz val="7"/>
      <name val="Arial"/>
      <family val="2"/>
    </font>
    <font>
      <u/>
      <sz val="11"/>
      <color theme="10"/>
      <name val="Calibri"/>
      <family val="2"/>
      <scheme val="minor"/>
    </font>
    <font>
      <u/>
      <sz val="7"/>
      <color theme="1"/>
      <name val="Calibri"/>
      <family val="2"/>
      <scheme val="minor"/>
    </font>
    <font>
      <sz val="11"/>
      <name val="Arial"/>
      <family val="2"/>
    </font>
    <font>
      <b/>
      <sz val="6"/>
      <name val="Arial"/>
      <family val="2"/>
    </font>
    <font>
      <sz val="11"/>
      <name val="Calibri"/>
      <family val="2"/>
      <scheme val="minor"/>
    </font>
    <font>
      <sz val="6"/>
      <color theme="0"/>
      <name val="Arial"/>
      <family val="2"/>
    </font>
    <font>
      <sz val="11"/>
      <color theme="0"/>
      <name val="Arial"/>
      <family val="2"/>
    </font>
    <font>
      <sz val="6"/>
      <name val="Arial"/>
      <family val="2"/>
    </font>
    <font>
      <sz val="8"/>
      <color theme="1"/>
      <name val="Calibri"/>
      <family val="2"/>
      <scheme val="minor"/>
    </font>
    <font>
      <b/>
      <sz val="9"/>
      <color rgb="FFFF0000"/>
      <name val="Arial"/>
      <family val="2"/>
    </font>
    <font>
      <u/>
      <sz val="7"/>
      <color theme="10"/>
      <name val="Calibri"/>
      <family val="2"/>
      <scheme val="minor"/>
    </font>
    <font>
      <sz val="7"/>
      <color theme="1"/>
      <name val="Calibri"/>
      <family val="2"/>
      <scheme val="minor"/>
    </font>
  </fonts>
  <fills count="55">
    <fill>
      <patternFill patternType="none"/>
    </fill>
    <fill>
      <patternFill patternType="gray125"/>
    </fill>
    <fill>
      <patternFill patternType="solid">
        <fgColor rgb="FFFF0000"/>
        <bgColor indexed="64"/>
      </patternFill>
    </fill>
    <fill>
      <patternFill patternType="solid">
        <fgColor theme="8" tint="0.59999389629810485"/>
        <bgColor indexed="64"/>
      </patternFill>
    </fill>
    <fill>
      <patternFill patternType="solid">
        <fgColor rgb="FFC00000"/>
        <bgColor indexed="64"/>
      </patternFill>
    </fill>
    <fill>
      <patternFill patternType="solid">
        <fgColor theme="7" tint="0.59999389629810485"/>
        <bgColor indexed="64"/>
      </patternFill>
    </fill>
    <fill>
      <patternFill patternType="solid">
        <fgColor rgb="FF87C395"/>
        <bgColor indexed="64"/>
      </patternFill>
    </fill>
    <fill>
      <patternFill patternType="solid">
        <fgColor rgb="FF8CA2C6"/>
        <bgColor indexed="64"/>
      </patternFill>
    </fill>
    <fill>
      <patternFill patternType="solid">
        <fgColor rgb="FFD47600"/>
        <bgColor indexed="64"/>
      </patternFill>
    </fill>
    <fill>
      <patternFill patternType="solid">
        <fgColor theme="8" tint="-0.249977111117893"/>
        <bgColor indexed="64"/>
      </patternFill>
    </fill>
    <fill>
      <patternFill patternType="solid">
        <fgColor rgb="FFCCFFCC"/>
        <bgColor indexed="64"/>
      </patternFill>
    </fill>
    <fill>
      <patternFill patternType="solid">
        <fgColor rgb="FF3C4981"/>
        <bgColor indexed="64"/>
      </patternFill>
    </fill>
    <fill>
      <patternFill patternType="solid">
        <fgColor rgb="FFBCE28E"/>
        <bgColor indexed="64"/>
      </patternFill>
    </fill>
    <fill>
      <patternFill patternType="solid">
        <fgColor rgb="FF6EC8C4"/>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4DAA50"/>
        <bgColor indexed="64"/>
      </patternFill>
    </fill>
    <fill>
      <patternFill patternType="gray0625"/>
    </fill>
    <fill>
      <patternFill patternType="solid">
        <fgColor theme="2" tint="-0.249977111117893"/>
        <bgColor indexed="64"/>
      </patternFill>
    </fill>
    <fill>
      <patternFill patternType="solid">
        <fgColor indexed="42"/>
        <bgColor indexed="64"/>
      </patternFill>
    </fill>
    <fill>
      <patternFill patternType="gray125">
        <bgColor theme="7" tint="0.59999389629810485"/>
      </patternFill>
    </fill>
    <fill>
      <patternFill patternType="solid">
        <fgColor theme="0"/>
        <bgColor indexed="64"/>
      </patternFill>
    </fill>
    <fill>
      <patternFill patternType="gray125">
        <bgColor rgb="FF87C395"/>
      </patternFill>
    </fill>
    <fill>
      <patternFill patternType="gray125">
        <bgColor theme="0"/>
      </patternFill>
    </fill>
    <fill>
      <patternFill patternType="gray125">
        <bgColor rgb="FF8CA2C6"/>
      </patternFill>
    </fill>
    <fill>
      <patternFill patternType="solid">
        <fgColor indexed="65"/>
        <bgColor indexed="64"/>
      </patternFill>
    </fill>
    <fill>
      <patternFill patternType="gray125">
        <bgColor rgb="FFBCE28E"/>
      </patternFill>
    </fill>
    <fill>
      <patternFill patternType="solid">
        <fgColor theme="0" tint="-0.14999847407452621"/>
        <bgColor indexed="64"/>
      </patternFill>
    </fill>
    <fill>
      <patternFill patternType="gray125">
        <bgColor theme="0" tint="-0.14999847407452621"/>
      </patternFill>
    </fill>
    <fill>
      <patternFill patternType="gray125">
        <bgColor rgb="FF6EC8C4"/>
      </patternFill>
    </fill>
    <fill>
      <patternFill patternType="solid">
        <fgColor theme="9" tint="0.59999389629810485"/>
        <bgColor indexed="64"/>
      </patternFill>
    </fill>
    <fill>
      <patternFill patternType="solid">
        <fgColor rgb="FF92D050"/>
        <bgColor indexed="64"/>
      </patternFill>
    </fill>
    <fill>
      <patternFill patternType="solid">
        <fgColor rgb="FF0AD422"/>
        <bgColor indexed="64"/>
      </patternFill>
    </fill>
    <fill>
      <patternFill patternType="solid">
        <fgColor theme="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39997558519241921"/>
        <bgColor indexed="64"/>
      </patternFill>
    </fill>
    <fill>
      <patternFill patternType="solid">
        <fgColor rgb="FFCBC7BF"/>
        <bgColor indexed="64"/>
      </patternFill>
    </fill>
    <fill>
      <patternFill patternType="solid">
        <fgColor rgb="FFD4D1CA"/>
        <bgColor indexed="64"/>
      </patternFill>
    </fill>
    <fill>
      <patternFill patternType="solid">
        <fgColor rgb="FFDDDBD5"/>
        <bgColor indexed="64"/>
      </patternFill>
    </fill>
    <fill>
      <patternFill patternType="solid">
        <fgColor rgb="FFE9E7E3"/>
        <bgColor indexed="64"/>
      </patternFill>
    </fill>
    <fill>
      <patternFill patternType="solid">
        <fgColor rgb="FFEDEBE7"/>
        <bgColor indexed="64"/>
      </patternFill>
    </fill>
    <fill>
      <patternFill patternType="solid">
        <fgColor rgb="FFF5F4F1"/>
        <bgColor indexed="64"/>
      </patternFill>
    </fill>
    <fill>
      <patternFill patternType="solid">
        <fgColor rgb="FFFCFBFA"/>
        <bgColor indexed="64"/>
      </patternFill>
    </fill>
    <fill>
      <patternFill patternType="solid">
        <fgColor rgb="FFD3DAEF"/>
        <bgColor indexed="64"/>
      </patternFill>
    </fill>
    <fill>
      <patternFill patternType="solid">
        <fgColor rgb="FFA7B4DC"/>
        <bgColor indexed="64"/>
      </patternFill>
    </fill>
    <fill>
      <patternFill patternType="solid">
        <fgColor rgb="FFD2EBDC"/>
        <bgColor indexed="64"/>
      </patternFill>
    </fill>
    <fill>
      <patternFill patternType="solid">
        <fgColor rgb="FFA3D7BA"/>
        <bgColor indexed="64"/>
      </patternFill>
    </fill>
    <fill>
      <patternFill patternType="solid">
        <fgColor rgb="FFFCD4CA"/>
        <bgColor indexed="64"/>
      </patternFill>
    </fill>
    <fill>
      <patternFill patternType="solid">
        <fgColor rgb="FFF8A897"/>
        <bgColor indexed="64"/>
      </patternFill>
    </fill>
    <fill>
      <patternFill patternType="solid">
        <fgColor rgb="FFF6DFED"/>
        <bgColor indexed="64"/>
      </patternFill>
    </fill>
    <fill>
      <patternFill patternType="solid">
        <fgColor rgb="FFE6C2DC"/>
        <bgColor indexed="64"/>
      </patternFill>
    </fill>
    <fill>
      <patternFill patternType="solid">
        <fgColor rgb="FFFFECC1"/>
        <bgColor indexed="64"/>
      </patternFill>
    </fill>
    <fill>
      <patternFill patternType="solid">
        <fgColor rgb="FFFFD57F"/>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4" fillId="0" borderId="0"/>
    <xf numFmtId="9" fontId="55" fillId="0" borderId="0" applyFont="0" applyFill="0" applyBorder="0" applyAlignment="0" applyProtection="0"/>
    <xf numFmtId="0" fontId="60" fillId="0" borderId="0" applyNumberFormat="0" applyFill="0" applyBorder="0" applyAlignment="0" applyProtection="0"/>
  </cellStyleXfs>
  <cellXfs count="890">
    <xf numFmtId="0" fontId="0" fillId="0" borderId="0" xfId="0"/>
    <xf numFmtId="0" fontId="0" fillId="0" borderId="0" xfId="0" applyAlignment="1">
      <alignment horizontal="center"/>
    </xf>
    <xf numFmtId="0" fontId="4" fillId="0" borderId="0" xfId="1" applyAlignment="1" applyProtection="1">
      <alignment horizontal="right" vertical="center"/>
      <protection locked="0"/>
    </xf>
    <xf numFmtId="0" fontId="4" fillId="0" borderId="0" xfId="1" applyProtection="1">
      <protection locked="0"/>
    </xf>
    <xf numFmtId="0" fontId="5" fillId="0" borderId="0" xfId="1" applyFont="1" applyAlignment="1" applyProtection="1">
      <alignment horizontal="center" vertical="center"/>
      <protection locked="0"/>
    </xf>
    <xf numFmtId="0" fontId="4" fillId="0" borderId="12" xfId="1" applyBorder="1"/>
    <xf numFmtId="0" fontId="4" fillId="0" borderId="0" xfId="1" applyAlignment="1">
      <alignment horizontal="center" vertical="center"/>
    </xf>
    <xf numFmtId="0" fontId="4" fillId="0" borderId="13" xfId="1" applyBorder="1"/>
    <xf numFmtId="0" fontId="4" fillId="0" borderId="13" xfId="1" applyBorder="1" applyAlignment="1">
      <alignment horizontal="left" wrapText="1"/>
    </xf>
    <xf numFmtId="0" fontId="5" fillId="0" borderId="0" xfId="1" applyFont="1" applyAlignment="1" applyProtection="1">
      <alignment vertical="center"/>
      <protection locked="0"/>
    </xf>
    <xf numFmtId="0" fontId="4" fillId="0" borderId="0" xfId="1" applyAlignment="1" applyProtection="1">
      <alignment vertical="center"/>
      <protection locked="0"/>
    </xf>
    <xf numFmtId="0" fontId="4" fillId="0" borderId="0" xfId="1"/>
    <xf numFmtId="165" fontId="2" fillId="5" borderId="15" xfId="1" applyNumberFormat="1" applyFont="1" applyFill="1" applyBorder="1" applyAlignment="1">
      <alignment horizontal="center" vertical="center"/>
    </xf>
    <xf numFmtId="165" fontId="2" fillId="6" borderId="15" xfId="1" applyNumberFormat="1" applyFont="1" applyFill="1" applyBorder="1" applyAlignment="1">
      <alignment horizontal="center" vertical="center"/>
    </xf>
    <xf numFmtId="165" fontId="2" fillId="7" borderId="15" xfId="1" applyNumberFormat="1" applyFont="1" applyFill="1" applyBorder="1" applyAlignment="1">
      <alignment horizontal="center" vertical="center"/>
    </xf>
    <xf numFmtId="0" fontId="4" fillId="10" borderId="16" xfId="1" applyFill="1" applyBorder="1"/>
    <xf numFmtId="0" fontId="4" fillId="10" borderId="17" xfId="1" applyFill="1" applyBorder="1" applyAlignment="1">
      <alignment horizontal="center" vertical="center"/>
    </xf>
    <xf numFmtId="0" fontId="4" fillId="10" borderId="18" xfId="1" applyFill="1" applyBorder="1"/>
    <xf numFmtId="0" fontId="6" fillId="11" borderId="20" xfId="1" applyFont="1" applyFill="1" applyBorder="1" applyAlignment="1">
      <alignment horizontal="center" vertical="center" wrapText="1"/>
    </xf>
    <xf numFmtId="0" fontId="6" fillId="11" borderId="21" xfId="1" applyFont="1" applyFill="1" applyBorder="1" applyAlignment="1">
      <alignment horizontal="center" vertical="center" wrapText="1"/>
    </xf>
    <xf numFmtId="165" fontId="2" fillId="12" borderId="15" xfId="1" applyNumberFormat="1" applyFont="1" applyFill="1" applyBorder="1" applyAlignment="1">
      <alignment horizontal="center" vertical="center"/>
    </xf>
    <xf numFmtId="165" fontId="2" fillId="13" borderId="15" xfId="1" applyNumberFormat="1" applyFont="1" applyFill="1" applyBorder="1" applyAlignment="1">
      <alignment horizontal="center" vertical="center"/>
    </xf>
    <xf numFmtId="165" fontId="6" fillId="11" borderId="15" xfId="1" applyNumberFormat="1" applyFont="1" applyFill="1" applyBorder="1" applyAlignment="1">
      <alignment horizontal="center" vertical="center"/>
    </xf>
    <xf numFmtId="0" fontId="4" fillId="10" borderId="22" xfId="1" applyFill="1" applyBorder="1" applyAlignment="1">
      <alignment horizontal="center" vertical="center"/>
    </xf>
    <xf numFmtId="0" fontId="4" fillId="14" borderId="14" xfId="1" applyFill="1" applyBorder="1" applyAlignment="1">
      <alignment horizontal="center" vertical="center"/>
    </xf>
    <xf numFmtId="0" fontId="4" fillId="10" borderId="23" xfId="1" applyFill="1" applyBorder="1" applyAlignment="1">
      <alignment horizontal="center" vertical="center"/>
    </xf>
    <xf numFmtId="0" fontId="5" fillId="0" borderId="0" xfId="1" applyFont="1" applyAlignment="1">
      <alignment horizontal="center" vertical="center"/>
    </xf>
    <xf numFmtId="0" fontId="4" fillId="15" borderId="16" xfId="1" applyFill="1" applyBorder="1"/>
    <xf numFmtId="0" fontId="4" fillId="15" borderId="17" xfId="1" applyFill="1" applyBorder="1" applyAlignment="1">
      <alignment horizontal="center" vertical="center"/>
    </xf>
    <xf numFmtId="0" fontId="4" fillId="15" borderId="18" xfId="1" applyFill="1" applyBorder="1"/>
    <xf numFmtId="0" fontId="4" fillId="15" borderId="18" xfId="1" applyFill="1" applyBorder="1" applyAlignment="1">
      <alignment horizontal="left" wrapText="1"/>
    </xf>
    <xf numFmtId="0" fontId="4" fillId="15" borderId="12" xfId="1" applyFill="1" applyBorder="1"/>
    <xf numFmtId="0" fontId="4" fillId="16" borderId="0" xfId="1" applyFill="1" applyAlignment="1">
      <alignment horizontal="center" vertical="center"/>
    </xf>
    <xf numFmtId="0" fontId="4" fillId="15" borderId="13" xfId="1" applyFill="1" applyBorder="1"/>
    <xf numFmtId="0" fontId="4" fillId="15" borderId="13" xfId="1" applyFill="1" applyBorder="1" applyAlignment="1">
      <alignment horizontal="left" wrapText="1"/>
    </xf>
    <xf numFmtId="0" fontId="4" fillId="14" borderId="0" xfId="1" applyFill="1" applyAlignment="1">
      <alignment horizontal="center" vertical="center"/>
    </xf>
    <xf numFmtId="0" fontId="4" fillId="15" borderId="22" xfId="1" applyFill="1" applyBorder="1"/>
    <xf numFmtId="0" fontId="4" fillId="2" borderId="14" xfId="1" applyFill="1" applyBorder="1" applyAlignment="1">
      <alignment horizontal="center" vertical="center"/>
    </xf>
    <xf numFmtId="0" fontId="4" fillId="15" borderId="23" xfId="1" applyFill="1" applyBorder="1"/>
    <xf numFmtId="0" fontId="4" fillId="15" borderId="23" xfId="1" applyFill="1" applyBorder="1" applyAlignment="1">
      <alignment horizontal="left" wrapText="1"/>
    </xf>
    <xf numFmtId="0" fontId="4" fillId="0" borderId="0" xfId="1" applyAlignment="1">
      <alignment vertical="top" wrapText="1"/>
    </xf>
    <xf numFmtId="0" fontId="7" fillId="0" borderId="0" xfId="1" applyFont="1" applyAlignment="1">
      <alignment horizontal="center" vertical="center" textRotation="90" wrapText="1"/>
    </xf>
    <xf numFmtId="49" fontId="8" fillId="17" borderId="24" xfId="1" applyNumberFormat="1" applyFont="1" applyFill="1" applyBorder="1" applyAlignment="1">
      <alignment horizontal="center" vertical="center" wrapText="1"/>
    </xf>
    <xf numFmtId="0" fontId="8" fillId="10" borderId="25" xfId="1" applyFont="1" applyFill="1" applyBorder="1" applyAlignment="1">
      <alignment horizontal="center" vertical="center" wrapText="1"/>
    </xf>
    <xf numFmtId="0" fontId="8" fillId="0" borderId="25" xfId="1" applyFont="1" applyBorder="1" applyAlignment="1">
      <alignment horizontal="center" vertical="center" wrapText="1"/>
    </xf>
    <xf numFmtId="0" fontId="8" fillId="18" borderId="25"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8" fillId="19" borderId="25" xfId="1" applyFont="1" applyFill="1" applyBorder="1" applyAlignment="1">
      <alignment horizontal="center" vertical="center" wrapText="1"/>
    </xf>
    <xf numFmtId="0" fontId="8" fillId="20" borderId="25" xfId="1" applyFont="1" applyFill="1" applyBorder="1" applyAlignment="1">
      <alignment horizontal="center" vertical="center" wrapText="1"/>
    </xf>
    <xf numFmtId="0" fontId="4" fillId="0" borderId="0" xfId="1" applyAlignment="1">
      <alignment horizontal="center" vertical="top" wrapText="1"/>
    </xf>
    <xf numFmtId="0" fontId="4" fillId="0" borderId="13" xfId="1" applyBorder="1" applyAlignment="1">
      <alignment horizontal="left" vertical="top" wrapText="1"/>
    </xf>
    <xf numFmtId="0" fontId="6" fillId="0" borderId="30" xfId="1" applyFont="1" applyBorder="1" applyAlignment="1" applyProtection="1">
      <alignment horizontal="center" vertical="center"/>
      <protection locked="0"/>
    </xf>
    <xf numFmtId="0" fontId="4" fillId="10" borderId="16" xfId="1" applyFill="1" applyBorder="1" applyAlignment="1">
      <alignment horizontal="center" vertical="center"/>
    </xf>
    <xf numFmtId="0" fontId="4" fillId="10" borderId="18" xfId="1" applyFill="1" applyBorder="1" applyAlignment="1">
      <alignment horizontal="center" vertical="center"/>
    </xf>
    <xf numFmtId="0" fontId="6" fillId="11" borderId="20" xfId="1" applyFont="1" applyFill="1" applyBorder="1" applyAlignment="1" applyProtection="1">
      <alignment horizontal="center" vertical="center" wrapText="1"/>
      <protection locked="0"/>
    </xf>
    <xf numFmtId="0" fontId="6" fillId="11" borderId="21" xfId="1" applyFont="1" applyFill="1" applyBorder="1" applyAlignment="1" applyProtection="1">
      <alignment horizontal="center" vertical="center" wrapText="1"/>
      <protection locked="0"/>
    </xf>
    <xf numFmtId="0" fontId="6" fillId="11" borderId="35" xfId="1" applyFont="1" applyFill="1" applyBorder="1" applyAlignment="1">
      <alignment horizontal="center" vertical="center" wrapText="1"/>
    </xf>
    <xf numFmtId="0" fontId="6" fillId="0" borderId="30" xfId="1" applyFont="1" applyBorder="1" applyAlignment="1">
      <alignment horizontal="center" vertical="center"/>
    </xf>
    <xf numFmtId="0" fontId="10" fillId="0" borderId="0" xfId="1" applyFont="1" applyAlignment="1" applyProtection="1">
      <alignment horizontal="right" vertical="center"/>
      <protection locked="0"/>
    </xf>
    <xf numFmtId="0" fontId="5" fillId="5" borderId="36" xfId="1" applyFont="1" applyFill="1" applyBorder="1" applyAlignment="1">
      <alignment horizontal="center" vertical="center"/>
    </xf>
    <xf numFmtId="0" fontId="5" fillId="5" borderId="15" xfId="1" applyFont="1" applyFill="1" applyBorder="1" applyAlignment="1">
      <alignment horizontal="left" vertical="center"/>
    </xf>
    <xf numFmtId="0" fontId="5" fillId="5" borderId="37" xfId="1" applyFont="1" applyFill="1" applyBorder="1" applyAlignment="1">
      <alignment horizontal="left" vertical="center"/>
    </xf>
    <xf numFmtId="0" fontId="5" fillId="0" borderId="30" xfId="1" applyFont="1" applyBorder="1" applyAlignment="1">
      <alignment horizontal="left" vertical="center"/>
    </xf>
    <xf numFmtId="0" fontId="5" fillId="5" borderId="19" xfId="1" applyFont="1" applyFill="1" applyBorder="1" applyAlignment="1">
      <alignment horizontal="center" vertical="center"/>
    </xf>
    <xf numFmtId="0" fontId="4" fillId="1" borderId="15" xfId="1" applyFill="1" applyBorder="1" applyAlignment="1" applyProtection="1">
      <alignment horizontal="center" vertical="center"/>
      <protection locked="0"/>
    </xf>
    <xf numFmtId="0" fontId="5" fillId="0" borderId="15" xfId="1" applyFont="1" applyBorder="1" applyAlignment="1">
      <alignment horizontal="center" vertical="center"/>
    </xf>
    <xf numFmtId="0" fontId="5" fillId="0" borderId="35" xfId="1" applyFont="1" applyBorder="1" applyAlignment="1">
      <alignment horizontal="center" vertical="center"/>
    </xf>
    <xf numFmtId="165" fontId="5" fillId="5" borderId="35" xfId="1" applyNumberFormat="1" applyFont="1" applyFill="1" applyBorder="1" applyAlignment="1">
      <alignment horizontal="center" vertical="center"/>
    </xf>
    <xf numFmtId="165" fontId="5" fillId="0" borderId="35" xfId="1" applyNumberFormat="1" applyFont="1" applyBorder="1" applyAlignment="1">
      <alignment horizontal="center" vertical="center"/>
    </xf>
    <xf numFmtId="165" fontId="6" fillId="11" borderId="35" xfId="1" applyNumberFormat="1" applyFont="1" applyFill="1" applyBorder="1" applyAlignment="1">
      <alignment horizontal="center" vertical="center"/>
    </xf>
    <xf numFmtId="0" fontId="4" fillId="0" borderId="12" xfId="1" applyBorder="1" applyAlignment="1">
      <alignment vertical="center"/>
    </xf>
    <xf numFmtId="0" fontId="4" fillId="15" borderId="38" xfId="1" applyFill="1" applyBorder="1" applyAlignment="1">
      <alignment horizontal="center" vertical="center"/>
    </xf>
    <xf numFmtId="0" fontId="5" fillId="0" borderId="13" xfId="1" applyFont="1" applyBorder="1" applyAlignment="1">
      <alignment horizontal="left" vertical="center"/>
    </xf>
    <xf numFmtId="0" fontId="4" fillId="0" borderId="19" xfId="1" applyBorder="1" applyAlignment="1">
      <alignment horizontal="left" vertical="center" wrapText="1"/>
    </xf>
    <xf numFmtId="0" fontId="4" fillId="21" borderId="36" xfId="1" applyFill="1" applyBorder="1" applyAlignment="1">
      <alignment horizontal="center" vertical="top"/>
    </xf>
    <xf numFmtId="0" fontId="5" fillId="0" borderId="15" xfId="1" applyFont="1" applyBorder="1" applyAlignment="1">
      <alignment horizontal="right" vertical="top"/>
    </xf>
    <xf numFmtId="0" fontId="5" fillId="0" borderId="37" xfId="1" applyFont="1" applyBorder="1" applyAlignment="1">
      <alignment horizontal="left" vertical="top" wrapText="1"/>
    </xf>
    <xf numFmtId="0" fontId="5" fillId="0" borderId="30" xfId="1" applyFont="1" applyBorder="1" applyAlignment="1">
      <alignment horizontal="left" vertical="top" wrapText="1"/>
    </xf>
    <xf numFmtId="0" fontId="5" fillId="10" borderId="19" xfId="1" applyFont="1" applyFill="1" applyBorder="1" applyAlignment="1">
      <alignment horizontal="center" vertical="center"/>
    </xf>
    <xf numFmtId="0" fontId="4" fillId="1" borderId="15" xfId="1" applyFill="1" applyBorder="1" applyAlignment="1" applyProtection="1">
      <alignment horizontal="center"/>
      <protection locked="0"/>
    </xf>
    <xf numFmtId="0" fontId="4" fillId="1" borderId="15" xfId="1" applyFill="1" applyBorder="1" applyAlignment="1">
      <alignment horizontal="center"/>
    </xf>
    <xf numFmtId="0" fontId="5" fillId="0" borderId="30" xfId="1" applyFont="1" applyBorder="1" applyAlignment="1">
      <alignment horizontal="center" vertical="center"/>
    </xf>
    <xf numFmtId="165" fontId="5" fillId="5" borderId="30" xfId="1" applyNumberFormat="1" applyFont="1" applyFill="1" applyBorder="1" applyAlignment="1">
      <alignment horizontal="center" vertical="center"/>
    </xf>
    <xf numFmtId="165" fontId="5" fillId="0" borderId="30" xfId="1" applyNumberFormat="1" applyFont="1" applyBorder="1" applyAlignment="1">
      <alignment horizontal="center" vertical="center"/>
    </xf>
    <xf numFmtId="165" fontId="6" fillId="11" borderId="30" xfId="1" applyNumberFormat="1" applyFont="1" applyFill="1" applyBorder="1" applyAlignment="1">
      <alignment horizontal="center" vertical="center"/>
    </xf>
    <xf numFmtId="0" fontId="4" fillId="15" borderId="39" xfId="1" applyFill="1" applyBorder="1" applyAlignment="1">
      <alignment horizontal="center" vertical="center"/>
    </xf>
    <xf numFmtId="0" fontId="5" fillId="0" borderId="13" xfId="1" applyFont="1" applyBorder="1" applyAlignment="1">
      <alignment horizontal="left" vertical="top" wrapText="1"/>
    </xf>
    <xf numFmtId="0" fontId="4" fillId="0" borderId="18" xfId="1" applyBorder="1" applyAlignment="1">
      <alignment horizontal="left" vertical="top" wrapText="1"/>
    </xf>
    <xf numFmtId="0" fontId="4" fillId="0" borderId="15" xfId="1" quotePrefix="1" applyBorder="1" applyAlignment="1">
      <alignment horizontal="right" vertical="top"/>
    </xf>
    <xf numFmtId="0" fontId="4" fillId="0" borderId="37" xfId="1" applyBorder="1" applyAlignment="1">
      <alignment vertical="top" wrapText="1"/>
    </xf>
    <xf numFmtId="0" fontId="4" fillId="0" borderId="30" xfId="1" applyBorder="1" applyAlignment="1">
      <alignment vertical="top" wrapText="1"/>
    </xf>
    <xf numFmtId="0" fontId="5" fillId="0" borderId="19" xfId="1" applyFont="1" applyBorder="1" applyAlignment="1">
      <alignment horizontal="center" vertical="center" wrapText="1"/>
    </xf>
    <xf numFmtId="0" fontId="4" fillId="17" borderId="15" xfId="1" applyFill="1" applyBorder="1" applyAlignment="1" applyProtection="1">
      <alignment horizontal="center" vertical="center"/>
      <protection locked="0"/>
    </xf>
    <xf numFmtId="0" fontId="4" fillId="0" borderId="15" xfId="1" applyBorder="1" applyAlignment="1">
      <alignment horizontal="center" vertical="center"/>
    </xf>
    <xf numFmtId="0" fontId="4" fillId="0" borderId="13" xfId="1" applyBorder="1" applyAlignment="1">
      <alignment vertical="top" wrapText="1"/>
    </xf>
    <xf numFmtId="0" fontId="5" fillId="0" borderId="15" xfId="1" applyFont="1" applyBorder="1" applyAlignment="1">
      <alignment horizontal="left" vertical="top"/>
    </xf>
    <xf numFmtId="0" fontId="5" fillId="0" borderId="37" xfId="1" applyFont="1" applyBorder="1" applyAlignment="1">
      <alignment horizontal="left" vertical="top"/>
    </xf>
    <xf numFmtId="0" fontId="5" fillId="0" borderId="30" xfId="1" applyFont="1" applyBorder="1" applyAlignment="1">
      <alignment horizontal="left" vertical="top"/>
    </xf>
    <xf numFmtId="0" fontId="5" fillId="0" borderId="13" xfId="1" applyFont="1" applyBorder="1" applyAlignment="1">
      <alignment horizontal="left" vertical="top"/>
    </xf>
    <xf numFmtId="0" fontId="11" fillId="0" borderId="37" xfId="1" applyFont="1" applyBorder="1" applyAlignment="1">
      <alignment vertical="top" wrapText="1"/>
    </xf>
    <xf numFmtId="0" fontId="11" fillId="0" borderId="30" xfId="1" applyFont="1" applyBorder="1" applyAlignment="1">
      <alignment vertical="top" wrapText="1"/>
    </xf>
    <xf numFmtId="0" fontId="11" fillId="0" borderId="19" xfId="1" applyFont="1" applyBorder="1" applyAlignment="1">
      <alignment horizontal="center" vertical="center" wrapText="1"/>
    </xf>
    <xf numFmtId="0" fontId="11" fillId="0" borderId="13" xfId="1" applyFont="1" applyBorder="1" applyAlignment="1">
      <alignment vertical="top" wrapText="1"/>
    </xf>
    <xf numFmtId="0" fontId="10" fillId="0" borderId="37" xfId="1" applyFont="1" applyBorder="1" applyAlignment="1">
      <alignment vertical="top" wrapText="1"/>
    </xf>
    <xf numFmtId="0" fontId="4" fillId="0" borderId="23" xfId="1" applyBorder="1" applyAlignment="1">
      <alignment horizontal="left" vertical="top" wrapText="1"/>
    </xf>
    <xf numFmtId="0" fontId="5" fillId="5" borderId="40" xfId="1" applyFont="1" applyFill="1" applyBorder="1" applyAlignment="1">
      <alignment horizontal="left" vertical="center"/>
    </xf>
    <xf numFmtId="0" fontId="5" fillId="5" borderId="19" xfId="1" applyFont="1" applyFill="1" applyBorder="1" applyAlignment="1">
      <alignment horizontal="left" vertical="center"/>
    </xf>
    <xf numFmtId="0" fontId="4" fillId="0" borderId="15" xfId="1" applyBorder="1" applyAlignment="1">
      <alignment horizontal="left" vertical="top"/>
    </xf>
    <xf numFmtId="0" fontId="4" fillId="0" borderId="37" xfId="1" applyBorder="1" applyAlignment="1">
      <alignment horizontal="left" vertical="top"/>
    </xf>
    <xf numFmtId="0" fontId="4" fillId="0" borderId="30" xfId="1" applyBorder="1" applyAlignment="1">
      <alignment horizontal="left" vertical="top"/>
    </xf>
    <xf numFmtId="0" fontId="5" fillId="2" borderId="19" xfId="1" applyFont="1" applyFill="1" applyBorder="1" applyAlignment="1">
      <alignment horizontal="center" vertical="center"/>
    </xf>
    <xf numFmtId="0" fontId="4" fillId="0" borderId="13" xfId="1" applyBorder="1" applyAlignment="1">
      <alignment horizontal="left" vertical="top"/>
    </xf>
    <xf numFmtId="0" fontId="5" fillId="0" borderId="15" xfId="1" quotePrefix="1" applyFont="1" applyBorder="1" applyAlignment="1">
      <alignment horizontal="left" vertical="top"/>
    </xf>
    <xf numFmtId="0" fontId="5" fillId="0" borderId="37" xfId="1" quotePrefix="1" applyFont="1" applyBorder="1" applyAlignment="1">
      <alignment horizontal="left" vertical="top"/>
    </xf>
    <xf numFmtId="0" fontId="5" fillId="0" borderId="30" xfId="1" quotePrefix="1" applyFont="1" applyBorder="1" applyAlignment="1">
      <alignment horizontal="left" vertical="top"/>
    </xf>
    <xf numFmtId="0" fontId="5" fillId="10" borderId="19" xfId="1" quotePrefix="1" applyFont="1" applyFill="1" applyBorder="1" applyAlignment="1">
      <alignment horizontal="center" vertical="center"/>
    </xf>
    <xf numFmtId="0" fontId="5" fillId="0" borderId="13" xfId="1" quotePrefix="1" applyFont="1" applyBorder="1" applyAlignment="1">
      <alignment horizontal="left" vertical="top"/>
    </xf>
    <xf numFmtId="0" fontId="5" fillId="0" borderId="35" xfId="1" applyFont="1" applyBorder="1" applyAlignment="1">
      <alignment horizontal="right" vertical="top"/>
    </xf>
    <xf numFmtId="0" fontId="4" fillId="0" borderId="35" xfId="1" quotePrefix="1" applyBorder="1" applyAlignment="1">
      <alignment horizontal="right" vertical="top"/>
    </xf>
    <xf numFmtId="0" fontId="4" fillId="0" borderId="16" xfId="1" applyBorder="1" applyAlignment="1">
      <alignment vertical="top" wrapText="1"/>
    </xf>
    <xf numFmtId="0" fontId="5" fillId="5" borderId="41" xfId="1" applyFont="1" applyFill="1" applyBorder="1" applyAlignment="1">
      <alignment horizontal="center" vertical="center"/>
    </xf>
    <xf numFmtId="0" fontId="5" fillId="0" borderId="42" xfId="1" applyFont="1" applyBorder="1" applyAlignment="1">
      <alignment horizontal="right" vertical="top"/>
    </xf>
    <xf numFmtId="0" fontId="5" fillId="0" borderId="42" xfId="1" applyFont="1" applyBorder="1" applyAlignment="1">
      <alignment horizontal="left" vertical="top"/>
    </xf>
    <xf numFmtId="0" fontId="5" fillId="0" borderId="22" xfId="1" applyFont="1" applyBorder="1" applyAlignment="1">
      <alignment horizontal="left" vertical="top"/>
    </xf>
    <xf numFmtId="0" fontId="2" fillId="0" borderId="37" xfId="1" applyFont="1" applyBorder="1" applyAlignment="1">
      <alignment vertical="top" wrapText="1"/>
    </xf>
    <xf numFmtId="0" fontId="2" fillId="0" borderId="30" xfId="1" applyFont="1" applyBorder="1" applyAlignment="1">
      <alignment vertical="top" wrapText="1"/>
    </xf>
    <xf numFmtId="0" fontId="2" fillId="0" borderId="13" xfId="1" applyFont="1" applyBorder="1" applyAlignment="1">
      <alignment vertical="top" wrapText="1"/>
    </xf>
    <xf numFmtId="0" fontId="5" fillId="10" borderId="15" xfId="1" applyFont="1" applyFill="1" applyBorder="1" applyAlignment="1">
      <alignment horizontal="center" vertical="center"/>
    </xf>
    <xf numFmtId="0" fontId="16" fillId="17" borderId="15" xfId="1" applyFont="1" applyFill="1" applyBorder="1" applyAlignment="1" applyProtection="1">
      <alignment horizontal="center" vertical="center"/>
      <protection locked="0"/>
    </xf>
    <xf numFmtId="0" fontId="17" fillId="0" borderId="15" xfId="1" applyFont="1" applyBorder="1" applyAlignment="1">
      <alignment horizontal="center" vertical="center"/>
    </xf>
    <xf numFmtId="0" fontId="4" fillId="0" borderId="15" xfId="1" applyBorder="1" applyAlignment="1">
      <alignment horizontal="right" vertical="top"/>
    </xf>
    <xf numFmtId="0" fontId="19" fillId="0" borderId="15" xfId="1" applyFont="1" applyBorder="1" applyAlignment="1">
      <alignment horizontal="center" vertical="center"/>
    </xf>
    <xf numFmtId="0" fontId="4" fillId="0" borderId="15" xfId="1" applyBorder="1" applyAlignment="1">
      <alignment horizontal="center"/>
    </xf>
    <xf numFmtId="0" fontId="4" fillId="21" borderId="33" xfId="1" applyFill="1" applyBorder="1" applyAlignment="1">
      <alignment horizontal="center" vertical="top"/>
    </xf>
    <xf numFmtId="0" fontId="5" fillId="0" borderId="21" xfId="1" applyFont="1" applyBorder="1" applyAlignment="1">
      <alignment horizontal="right" vertical="top"/>
    </xf>
    <xf numFmtId="0" fontId="4" fillId="0" borderId="21" xfId="1" quotePrefix="1" applyBorder="1" applyAlignment="1">
      <alignment horizontal="right" vertical="top"/>
    </xf>
    <xf numFmtId="0" fontId="4" fillId="0" borderId="34" xfId="1" applyBorder="1" applyAlignment="1">
      <alignment vertical="top" wrapText="1"/>
    </xf>
    <xf numFmtId="0" fontId="5" fillId="0" borderId="20" xfId="1" applyFont="1" applyBorder="1" applyAlignment="1">
      <alignment horizontal="center" vertical="center" wrapText="1"/>
    </xf>
    <xf numFmtId="0" fontId="4" fillId="17" borderId="21" xfId="1" applyFill="1" applyBorder="1" applyAlignment="1" applyProtection="1">
      <alignment horizontal="center" vertical="center"/>
      <protection locked="0"/>
    </xf>
    <xf numFmtId="0" fontId="4" fillId="0" borderId="21" xfId="1" applyBorder="1" applyAlignment="1">
      <alignment horizontal="center" vertical="center"/>
    </xf>
    <xf numFmtId="0" fontId="4" fillId="0" borderId="21" xfId="1" applyBorder="1" applyAlignment="1">
      <alignment horizontal="center"/>
    </xf>
    <xf numFmtId="0" fontId="5" fillId="0" borderId="42" xfId="1" applyFont="1" applyBorder="1" applyAlignment="1">
      <alignment horizontal="center" vertical="center"/>
    </xf>
    <xf numFmtId="165" fontId="5" fillId="5" borderId="42" xfId="1" applyNumberFormat="1" applyFont="1" applyFill="1" applyBorder="1" applyAlignment="1">
      <alignment horizontal="center" vertical="center"/>
    </xf>
    <xf numFmtId="165" fontId="5" fillId="0" borderId="42" xfId="1" applyNumberFormat="1" applyFont="1" applyBorder="1" applyAlignment="1">
      <alignment horizontal="center" vertical="center"/>
    </xf>
    <xf numFmtId="0" fontId="4" fillId="1" borderId="21" xfId="1" applyFill="1" applyBorder="1" applyAlignment="1">
      <alignment horizontal="center"/>
    </xf>
    <xf numFmtId="0" fontId="5" fillId="6" borderId="43" xfId="1" applyFont="1" applyFill="1" applyBorder="1" applyAlignment="1">
      <alignment horizontal="center" vertical="center"/>
    </xf>
    <xf numFmtId="0" fontId="5" fillId="6" borderId="42" xfId="1" applyFont="1" applyFill="1" applyBorder="1" applyAlignment="1">
      <alignment horizontal="left" vertical="center"/>
    </xf>
    <xf numFmtId="0" fontId="5" fillId="6" borderId="22" xfId="1" applyFont="1" applyFill="1" applyBorder="1" applyAlignment="1">
      <alignment horizontal="left" vertical="center"/>
    </xf>
    <xf numFmtId="0" fontId="5" fillId="6" borderId="23" xfId="1" applyFont="1" applyFill="1" applyBorder="1" applyAlignment="1">
      <alignment horizontal="center" vertical="center"/>
    </xf>
    <xf numFmtId="0" fontId="4" fillId="1" borderId="42" xfId="1" applyFill="1" applyBorder="1" applyAlignment="1" applyProtection="1">
      <alignment horizontal="center" vertical="center"/>
      <protection locked="0"/>
    </xf>
    <xf numFmtId="0" fontId="5" fillId="10" borderId="42" xfId="1" applyFont="1" applyFill="1" applyBorder="1" applyAlignment="1">
      <alignment horizontal="center" vertical="center"/>
    </xf>
    <xf numFmtId="165" fontId="5" fillId="6" borderId="35" xfId="1" applyNumberFormat="1" applyFont="1" applyFill="1" applyBorder="1" applyAlignment="1">
      <alignment horizontal="center" vertical="center"/>
    </xf>
    <xf numFmtId="0" fontId="5" fillId="22" borderId="42" xfId="1" applyFont="1" applyFill="1" applyBorder="1" applyAlignment="1">
      <alignment horizontal="center" vertical="center"/>
    </xf>
    <xf numFmtId="0" fontId="4" fillId="23" borderId="36" xfId="1" applyFill="1" applyBorder="1" applyAlignment="1">
      <alignment horizontal="center" vertical="top"/>
    </xf>
    <xf numFmtId="165" fontId="5" fillId="6" borderId="30" xfId="1" applyNumberFormat="1" applyFont="1" applyFill="1" applyBorder="1" applyAlignment="1">
      <alignment horizontal="center" vertical="center"/>
    </xf>
    <xf numFmtId="0" fontId="4" fillId="24" borderId="15" xfId="1" applyFill="1" applyBorder="1" applyAlignment="1">
      <alignment horizontal="center" vertical="center"/>
    </xf>
    <xf numFmtId="0" fontId="4" fillId="1" borderId="15" xfId="1" applyFill="1" applyBorder="1" applyAlignment="1">
      <alignment horizontal="center" vertical="center"/>
    </xf>
    <xf numFmtId="0" fontId="10" fillId="0" borderId="30" xfId="1" applyFont="1" applyBorder="1" applyAlignment="1">
      <alignment vertical="top" wrapText="1"/>
    </xf>
    <xf numFmtId="0" fontId="2" fillId="0" borderId="19" xfId="1" applyFont="1" applyBorder="1" applyAlignment="1">
      <alignment horizontal="center" vertical="center" wrapText="1"/>
    </xf>
    <xf numFmtId="0" fontId="10" fillId="0" borderId="13" xfId="1" applyFont="1" applyBorder="1" applyAlignment="1">
      <alignment vertical="top" wrapText="1"/>
    </xf>
    <xf numFmtId="0" fontId="12" fillId="0" borderId="37" xfId="1" quotePrefix="1" applyFont="1" applyBorder="1" applyAlignment="1">
      <alignment horizontal="left" vertical="top" wrapText="1"/>
    </xf>
    <xf numFmtId="0" fontId="12" fillId="0" borderId="30" xfId="1" quotePrefix="1" applyFont="1" applyBorder="1" applyAlignment="1">
      <alignment horizontal="left" vertical="top" wrapText="1"/>
    </xf>
    <xf numFmtId="0" fontId="21" fillId="0" borderId="19" xfId="1" quotePrefix="1" applyFont="1" applyBorder="1" applyAlignment="1">
      <alignment horizontal="center" vertical="center" wrapText="1"/>
    </xf>
    <xf numFmtId="0" fontId="12" fillId="0" borderId="13" xfId="1" quotePrefix="1" applyFont="1" applyBorder="1" applyAlignment="1">
      <alignment horizontal="left" vertical="top" wrapText="1"/>
    </xf>
    <xf numFmtId="0" fontId="22" fillId="0" borderId="15" xfId="1" quotePrefix="1" applyFont="1" applyBorder="1" applyAlignment="1">
      <alignment horizontal="left" vertical="top"/>
    </xf>
    <xf numFmtId="0" fontId="22" fillId="0" borderId="37" xfId="1" quotePrefix="1" applyFont="1" applyBorder="1" applyAlignment="1">
      <alignment horizontal="left" vertical="top"/>
    </xf>
    <xf numFmtId="0" fontId="22" fillId="0" borderId="30" xfId="1" quotePrefix="1" applyFont="1" applyBorder="1" applyAlignment="1">
      <alignment horizontal="left" vertical="top"/>
    </xf>
    <xf numFmtId="0" fontId="22" fillId="10" borderId="19" xfId="1" quotePrefix="1" applyFont="1" applyFill="1" applyBorder="1" applyAlignment="1">
      <alignment horizontal="center" vertical="center"/>
    </xf>
    <xf numFmtId="0" fontId="22" fillId="0" borderId="15" xfId="1" applyFont="1" applyBorder="1" applyAlignment="1">
      <alignment horizontal="center" vertical="center"/>
    </xf>
    <xf numFmtId="0" fontId="22" fillId="0" borderId="13" xfId="1" quotePrefix="1" applyFont="1" applyBorder="1" applyAlignment="1">
      <alignment horizontal="left" vertical="top"/>
    </xf>
    <xf numFmtId="0" fontId="10" fillId="0" borderId="37" xfId="1" quotePrefix="1" applyFont="1" applyBorder="1" applyAlignment="1">
      <alignment horizontal="left" vertical="top" wrapText="1"/>
    </xf>
    <xf numFmtId="0" fontId="10" fillId="0" borderId="30" xfId="1" quotePrefix="1" applyFont="1" applyBorder="1" applyAlignment="1">
      <alignment horizontal="left" vertical="top" wrapText="1"/>
    </xf>
    <xf numFmtId="0" fontId="2" fillId="0" borderId="19" xfId="1" quotePrefix="1" applyFont="1" applyBorder="1" applyAlignment="1">
      <alignment horizontal="center" vertical="center" wrapText="1"/>
    </xf>
    <xf numFmtId="0" fontId="23" fillId="0" borderId="15" xfId="1" applyFont="1" applyBorder="1" applyAlignment="1">
      <alignment horizontal="center" vertical="center"/>
    </xf>
    <xf numFmtId="0" fontId="10" fillId="0" borderId="13" xfId="1" quotePrefix="1" applyFont="1" applyBorder="1" applyAlignment="1">
      <alignment horizontal="left" vertical="top" wrapText="1"/>
    </xf>
    <xf numFmtId="0" fontId="5" fillId="6" borderId="36" xfId="1" applyFont="1" applyFill="1" applyBorder="1" applyAlignment="1">
      <alignment horizontal="center" vertical="center"/>
    </xf>
    <xf numFmtId="0" fontId="5" fillId="6" borderId="37" xfId="1" applyFont="1" applyFill="1" applyBorder="1" applyAlignment="1">
      <alignment horizontal="left" vertical="center"/>
    </xf>
    <xf numFmtId="0" fontId="5" fillId="6" borderId="40" xfId="1" applyFont="1" applyFill="1" applyBorder="1" applyAlignment="1">
      <alignment horizontal="left" vertical="center"/>
    </xf>
    <xf numFmtId="0" fontId="5" fillId="6" borderId="19" xfId="1" applyFont="1" applyFill="1" applyBorder="1" applyAlignment="1">
      <alignment horizontal="left" vertical="center"/>
    </xf>
    <xf numFmtId="0" fontId="5" fillId="6" borderId="19" xfId="1" applyFont="1" applyFill="1" applyBorder="1" applyAlignment="1">
      <alignment horizontal="center" vertical="center"/>
    </xf>
    <xf numFmtId="0" fontId="5" fillId="22" borderId="15" xfId="1" applyFont="1" applyFill="1" applyBorder="1" applyAlignment="1">
      <alignment horizontal="center" vertical="center"/>
    </xf>
    <xf numFmtId="0" fontId="4" fillId="0" borderId="15" xfId="1" quotePrefix="1" applyBorder="1" applyAlignment="1">
      <alignment horizontal="right" vertical="top" wrapText="1"/>
    </xf>
    <xf numFmtId="0" fontId="5" fillId="1" borderId="15" xfId="1" applyFont="1" applyFill="1" applyBorder="1" applyAlignment="1" applyProtection="1">
      <alignment horizontal="center" vertical="center"/>
      <protection locked="0"/>
    </xf>
    <xf numFmtId="0" fontId="2" fillId="0" borderId="15" xfId="1" applyFont="1" applyBorder="1" applyAlignment="1">
      <alignment horizontal="left" vertical="top"/>
    </xf>
    <xf numFmtId="0" fontId="4" fillId="24" borderId="15" xfId="1" applyFill="1" applyBorder="1" applyAlignment="1">
      <alignment horizontal="center"/>
    </xf>
    <xf numFmtId="0" fontId="10" fillId="17" borderId="15" xfId="1" applyFont="1" applyFill="1" applyBorder="1" applyAlignment="1" applyProtection="1">
      <alignment horizontal="center" vertical="center"/>
      <protection locked="0"/>
    </xf>
    <xf numFmtId="0" fontId="10" fillId="0" borderId="15" xfId="1" applyFont="1" applyBorder="1" applyAlignment="1">
      <alignment horizontal="center" vertical="center"/>
    </xf>
    <xf numFmtId="0" fontId="5" fillId="6" borderId="15" xfId="1" applyFont="1" applyFill="1" applyBorder="1" applyAlignment="1">
      <alignment horizontal="left" vertical="center"/>
    </xf>
    <xf numFmtId="1" fontId="5" fillId="6" borderId="19" xfId="1" applyNumberFormat="1" applyFont="1" applyFill="1" applyBorder="1" applyAlignment="1">
      <alignment horizontal="center" vertical="center"/>
    </xf>
    <xf numFmtId="1" fontId="5" fillId="10" borderId="19" xfId="1" applyNumberFormat="1" applyFont="1" applyFill="1" applyBorder="1" applyAlignment="1">
      <alignment horizontal="center" vertical="center"/>
    </xf>
    <xf numFmtId="0" fontId="4" fillId="0" borderId="15" xfId="1" applyBorder="1" applyAlignment="1">
      <alignment horizontal="center" vertical="top"/>
    </xf>
    <xf numFmtId="0" fontId="4" fillId="24" borderId="15" xfId="1" applyFill="1" applyBorder="1" applyAlignment="1">
      <alignment horizontal="center" vertical="top"/>
    </xf>
    <xf numFmtId="0" fontId="4" fillId="1" borderId="15" xfId="1" applyFill="1" applyBorder="1" applyAlignment="1">
      <alignment horizontal="center" vertical="top"/>
    </xf>
    <xf numFmtId="0" fontId="12" fillId="0" borderId="37" xfId="1" applyFont="1" applyBorder="1" applyAlignment="1">
      <alignment vertical="top" wrapText="1"/>
    </xf>
    <xf numFmtId="0" fontId="12" fillId="0" borderId="30" xfId="1" applyFont="1" applyBorder="1" applyAlignment="1">
      <alignment vertical="top" wrapText="1"/>
    </xf>
    <xf numFmtId="0" fontId="21" fillId="0" borderId="19" xfId="1" applyFont="1" applyBorder="1" applyAlignment="1">
      <alignment horizontal="center" vertical="center" wrapText="1"/>
    </xf>
    <xf numFmtId="0" fontId="12" fillId="0" borderId="13" xfId="1" applyFont="1" applyBorder="1" applyAlignment="1">
      <alignment vertical="top" wrapText="1"/>
    </xf>
    <xf numFmtId="0" fontId="5" fillId="0" borderId="15" xfId="1" quotePrefix="1" applyFont="1" applyBorder="1" applyAlignment="1">
      <alignment horizontal="right" vertical="top"/>
    </xf>
    <xf numFmtId="0" fontId="4" fillId="13" borderId="15" xfId="1" applyFill="1" applyBorder="1" applyAlignment="1">
      <alignment horizontal="center" vertical="center"/>
    </xf>
    <xf numFmtId="0" fontId="5" fillId="10" borderId="19" xfId="1" applyFont="1" applyFill="1" applyBorder="1" applyAlignment="1">
      <alignment horizontal="center" vertical="center" wrapText="1"/>
    </xf>
    <xf numFmtId="0" fontId="7" fillId="0" borderId="0" xfId="1" applyFont="1" applyAlignment="1">
      <alignment horizontal="center" vertical="center" wrapText="1"/>
    </xf>
    <xf numFmtId="0" fontId="5" fillId="0" borderId="15" xfId="1" applyFont="1" applyBorder="1" applyAlignment="1">
      <alignment vertical="top"/>
    </xf>
    <xf numFmtId="0" fontId="4" fillId="0" borderId="37" xfId="1" applyBorder="1" applyAlignment="1">
      <alignment vertical="top"/>
    </xf>
    <xf numFmtId="0" fontId="4" fillId="0" borderId="30" xfId="1" applyBorder="1" applyAlignment="1">
      <alignment vertical="top"/>
    </xf>
    <xf numFmtId="0" fontId="4" fillId="0" borderId="13" xfId="1" applyBorder="1" applyAlignment="1">
      <alignment vertical="top"/>
    </xf>
    <xf numFmtId="0" fontId="5" fillId="0" borderId="37" xfId="1" applyFont="1" applyBorder="1" applyAlignment="1">
      <alignment vertical="top"/>
    </xf>
    <xf numFmtId="0" fontId="5" fillId="0" borderId="19" xfId="1" applyFont="1" applyBorder="1" applyAlignment="1">
      <alignment vertical="top"/>
    </xf>
    <xf numFmtId="0" fontId="5" fillId="0" borderId="30" xfId="1" applyFont="1" applyBorder="1" applyAlignment="1">
      <alignment vertical="top"/>
    </xf>
    <xf numFmtId="0" fontId="5" fillId="0" borderId="13" xfId="1" applyFont="1" applyBorder="1" applyAlignment="1">
      <alignment vertical="top"/>
    </xf>
    <xf numFmtId="0" fontId="2" fillId="0" borderId="15" xfId="1" applyFont="1" applyBorder="1" applyAlignment="1">
      <alignment vertical="top"/>
    </xf>
    <xf numFmtId="0" fontId="10" fillId="1" borderId="15" xfId="1" applyFont="1" applyFill="1" applyBorder="1" applyAlignment="1" applyProtection="1">
      <alignment horizontal="center" vertical="center"/>
      <protection locked="0"/>
    </xf>
    <xf numFmtId="0" fontId="2" fillId="0" borderId="15" xfId="1" applyFont="1" applyBorder="1" applyAlignment="1">
      <alignment horizontal="center" vertical="center"/>
    </xf>
    <xf numFmtId="0" fontId="21" fillId="14" borderId="19" xfId="1" applyFont="1" applyFill="1" applyBorder="1" applyAlignment="1">
      <alignment horizontal="center" vertical="center"/>
    </xf>
    <xf numFmtId="0" fontId="12" fillId="17" borderId="15" xfId="1" applyFont="1" applyFill="1" applyBorder="1" applyAlignment="1" applyProtection="1">
      <alignment horizontal="center" vertical="center"/>
      <protection locked="0"/>
    </xf>
    <xf numFmtId="165" fontId="5" fillId="6" borderId="42" xfId="1" applyNumberFormat="1" applyFont="1" applyFill="1" applyBorder="1" applyAlignment="1">
      <alignment horizontal="center" vertical="center"/>
    </xf>
    <xf numFmtId="0" fontId="5" fillId="7" borderId="36" xfId="1" applyFont="1" applyFill="1" applyBorder="1" applyAlignment="1">
      <alignment horizontal="center" vertical="center"/>
    </xf>
    <xf numFmtId="0" fontId="5" fillId="7" borderId="15" xfId="1" applyFont="1" applyFill="1" applyBorder="1" applyAlignment="1">
      <alignment horizontal="left" vertical="center"/>
    </xf>
    <xf numFmtId="0" fontId="5" fillId="7" borderId="37" xfId="1" applyFont="1" applyFill="1" applyBorder="1" applyAlignment="1">
      <alignment horizontal="left" vertical="center"/>
    </xf>
    <xf numFmtId="0" fontId="5" fillId="7" borderId="19" xfId="1" applyFont="1" applyFill="1" applyBorder="1" applyAlignment="1">
      <alignment horizontal="center" vertical="center"/>
    </xf>
    <xf numFmtId="165" fontId="5" fillId="7" borderId="35" xfId="1" applyNumberFormat="1" applyFont="1" applyFill="1" applyBorder="1" applyAlignment="1">
      <alignment horizontal="center" vertical="center"/>
    </xf>
    <xf numFmtId="0" fontId="4" fillId="25" borderId="36" xfId="1" applyFill="1" applyBorder="1" applyAlignment="1">
      <alignment horizontal="center" vertical="top"/>
    </xf>
    <xf numFmtId="165" fontId="5" fillId="7" borderId="30" xfId="1" applyNumberFormat="1" applyFont="1" applyFill="1" applyBorder="1" applyAlignment="1">
      <alignment horizontal="center" vertical="center"/>
    </xf>
    <xf numFmtId="0" fontId="21" fillId="0" borderId="37" xfId="1" applyFont="1" applyBorder="1" applyAlignment="1">
      <alignment horizontal="left" vertical="top"/>
    </xf>
    <xf numFmtId="0" fontId="21" fillId="0" borderId="30" xfId="1" applyFont="1" applyBorder="1" applyAlignment="1">
      <alignment horizontal="left" vertical="top"/>
    </xf>
    <xf numFmtId="0" fontId="2" fillId="10" borderId="19" xfId="1" applyFont="1" applyFill="1" applyBorder="1" applyAlignment="1">
      <alignment horizontal="center" vertical="center"/>
    </xf>
    <xf numFmtId="0" fontId="21" fillId="0" borderId="13" xfId="1" applyFont="1" applyBorder="1" applyAlignment="1">
      <alignment horizontal="left" vertical="top"/>
    </xf>
    <xf numFmtId="0" fontId="2" fillId="0" borderId="37" xfId="1" applyFont="1" applyBorder="1" applyAlignment="1">
      <alignment horizontal="left" vertical="top"/>
    </xf>
    <xf numFmtId="0" fontId="10" fillId="0" borderId="15" xfId="1" quotePrefix="1" applyFont="1" applyBorder="1" applyAlignment="1">
      <alignment horizontal="right" vertical="top"/>
    </xf>
    <xf numFmtId="0" fontId="15" fillId="0" borderId="15" xfId="1" applyFont="1" applyBorder="1" applyAlignment="1">
      <alignment vertical="top"/>
    </xf>
    <xf numFmtId="0" fontId="15" fillId="0" borderId="37" xfId="1" applyFont="1" applyBorder="1" applyAlignment="1">
      <alignment vertical="top" wrapText="1"/>
    </xf>
    <xf numFmtId="0" fontId="15" fillId="0" borderId="30" xfId="1" applyFont="1" applyBorder="1" applyAlignment="1">
      <alignment vertical="top" wrapText="1"/>
    </xf>
    <xf numFmtId="0" fontId="15" fillId="10" borderId="19" xfId="1" applyFont="1" applyFill="1" applyBorder="1" applyAlignment="1">
      <alignment horizontal="center" vertical="center" wrapText="1"/>
    </xf>
    <xf numFmtId="0" fontId="15" fillId="0" borderId="15" xfId="1" applyFont="1" applyBorder="1" applyAlignment="1">
      <alignment horizontal="center" vertical="center"/>
    </xf>
    <xf numFmtId="0" fontId="15" fillId="0" borderId="13" xfId="1" applyFont="1" applyBorder="1" applyAlignment="1">
      <alignment vertical="top" wrapText="1"/>
    </xf>
    <xf numFmtId="0" fontId="5" fillId="0" borderId="15" xfId="1" applyFont="1" applyBorder="1" applyAlignment="1">
      <alignment horizontal="center" vertical="top"/>
    </xf>
    <xf numFmtId="165" fontId="5" fillId="7" borderId="42" xfId="1" applyNumberFormat="1" applyFont="1" applyFill="1" applyBorder="1" applyAlignment="1">
      <alignment horizontal="center" vertical="center"/>
    </xf>
    <xf numFmtId="0" fontId="5" fillId="12" borderId="36" xfId="1" applyFont="1" applyFill="1" applyBorder="1" applyAlignment="1">
      <alignment horizontal="center" vertical="center"/>
    </xf>
    <xf numFmtId="0" fontId="5" fillId="12" borderId="15" xfId="1" applyFont="1" applyFill="1" applyBorder="1" applyAlignment="1">
      <alignment horizontal="left" vertical="center"/>
    </xf>
    <xf numFmtId="0" fontId="5" fillId="12" borderId="37" xfId="1" applyFont="1" applyFill="1" applyBorder="1" applyAlignment="1">
      <alignment horizontal="left" vertical="center"/>
    </xf>
    <xf numFmtId="0" fontId="5" fillId="12" borderId="19" xfId="1" applyFont="1" applyFill="1" applyBorder="1" applyAlignment="1">
      <alignment horizontal="center" vertical="center"/>
    </xf>
    <xf numFmtId="0" fontId="5" fillId="26" borderId="35" xfId="1" applyFont="1" applyFill="1" applyBorder="1" applyAlignment="1">
      <alignment horizontal="center" vertical="center"/>
    </xf>
    <xf numFmtId="165" fontId="5" fillId="12" borderId="35" xfId="1" applyNumberFormat="1" applyFont="1" applyFill="1" applyBorder="1" applyAlignment="1">
      <alignment horizontal="center" vertical="center"/>
    </xf>
    <xf numFmtId="0" fontId="5" fillId="26" borderId="15" xfId="1" applyFont="1" applyFill="1" applyBorder="1" applyAlignment="1">
      <alignment horizontal="center" vertical="center"/>
    </xf>
    <xf numFmtId="0" fontId="4" fillId="27" borderId="36" xfId="1" applyFill="1" applyBorder="1" applyAlignment="1">
      <alignment horizontal="center" vertical="top"/>
    </xf>
    <xf numFmtId="0" fontId="5" fillId="26" borderId="30" xfId="1" applyFont="1" applyFill="1" applyBorder="1" applyAlignment="1">
      <alignment horizontal="center" vertical="center"/>
    </xf>
    <xf numFmtId="165" fontId="5" fillId="12" borderId="30" xfId="1" applyNumberFormat="1" applyFont="1" applyFill="1" applyBorder="1" applyAlignment="1">
      <alignment horizontal="center" vertical="center"/>
    </xf>
    <xf numFmtId="0" fontId="5" fillId="0" borderId="37" xfId="1" quotePrefix="1" applyFont="1" applyBorder="1" applyAlignment="1">
      <alignment horizontal="left" vertical="top" wrapText="1"/>
    </xf>
    <xf numFmtId="0" fontId="5" fillId="0" borderId="30" xfId="1" quotePrefix="1" applyFont="1" applyBorder="1" applyAlignment="1">
      <alignment horizontal="left" vertical="top" wrapText="1"/>
    </xf>
    <xf numFmtId="0" fontId="5" fillId="10" borderId="19" xfId="1" quotePrefix="1" applyFont="1" applyFill="1" applyBorder="1" applyAlignment="1">
      <alignment horizontal="center" vertical="center" wrapText="1"/>
    </xf>
    <xf numFmtId="0" fontId="5" fillId="0" borderId="13" xfId="1" quotePrefix="1" applyFont="1" applyBorder="1" applyAlignment="1">
      <alignment horizontal="left" vertical="top" wrapText="1"/>
    </xf>
    <xf numFmtId="0" fontId="4" fillId="0" borderId="15" xfId="1" applyBorder="1" applyAlignment="1">
      <alignment vertical="top" wrapText="1"/>
    </xf>
    <xf numFmtId="0" fontId="17" fillId="17" borderId="15" xfId="1" applyFont="1" applyFill="1" applyBorder="1" applyAlignment="1" applyProtection="1">
      <alignment horizontal="center" vertical="center"/>
      <protection locked="0"/>
    </xf>
    <xf numFmtId="0" fontId="25" fillId="0" borderId="15" xfId="1" applyFont="1" applyBorder="1" applyAlignment="1">
      <alignment horizontal="center" vertical="center"/>
    </xf>
    <xf numFmtId="0" fontId="2" fillId="12" borderId="37" xfId="1" applyFont="1" applyFill="1" applyBorder="1" applyAlignment="1">
      <alignment horizontal="left" vertical="center"/>
    </xf>
    <xf numFmtId="0" fontId="2" fillId="12" borderId="40" xfId="1" applyFont="1" applyFill="1" applyBorder="1" applyAlignment="1">
      <alignment horizontal="left" vertical="center"/>
    </xf>
    <xf numFmtId="0" fontId="2" fillId="12" borderId="19" xfId="1" applyFont="1" applyFill="1" applyBorder="1" applyAlignment="1">
      <alignment horizontal="left" vertical="center"/>
    </xf>
    <xf numFmtId="0" fontId="5" fillId="28" borderId="19" xfId="1" applyFont="1" applyFill="1" applyBorder="1" applyAlignment="1">
      <alignment horizontal="center" vertical="center" wrapText="1"/>
    </xf>
    <xf numFmtId="0" fontId="4" fillId="29" borderId="15" xfId="1" applyFill="1" applyBorder="1" applyAlignment="1" applyProtection="1">
      <alignment horizontal="center" vertical="center"/>
      <protection locked="0"/>
    </xf>
    <xf numFmtId="0" fontId="5" fillId="28" borderId="15" xfId="1" applyFont="1" applyFill="1" applyBorder="1" applyAlignment="1">
      <alignment horizontal="center" vertical="center"/>
    </xf>
    <xf numFmtId="0" fontId="4" fillId="28" borderId="15" xfId="1" applyFill="1" applyBorder="1" applyAlignment="1" applyProtection="1">
      <alignment horizontal="center" vertical="center"/>
      <protection locked="0"/>
    </xf>
    <xf numFmtId="0" fontId="4" fillId="28" borderId="15" xfId="1" applyFill="1" applyBorder="1" applyAlignment="1">
      <alignment horizontal="center" vertical="center"/>
    </xf>
    <xf numFmtId="0" fontId="2" fillId="12" borderId="15" xfId="1" applyFont="1" applyFill="1" applyBorder="1" applyAlignment="1">
      <alignment horizontal="left" vertical="center"/>
    </xf>
    <xf numFmtId="0" fontId="27" fillId="17" borderId="15" xfId="1" applyFont="1" applyFill="1" applyBorder="1" applyAlignment="1" applyProtection="1">
      <alignment horizontal="center" vertical="center"/>
      <protection locked="0"/>
    </xf>
    <xf numFmtId="0" fontId="4" fillId="0" borderId="19" xfId="1" applyBorder="1" applyAlignment="1">
      <alignment horizontal="left" vertical="top" wrapText="1"/>
    </xf>
    <xf numFmtId="0" fontId="4" fillId="0" borderId="18" xfId="1" applyBorder="1" applyAlignment="1">
      <alignment horizontal="left" vertical="center" wrapText="1"/>
    </xf>
    <xf numFmtId="0" fontId="2" fillId="28" borderId="19" xfId="1" applyFont="1" applyFill="1" applyBorder="1" applyAlignment="1">
      <alignment horizontal="center" vertical="center" wrapText="1"/>
    </xf>
    <xf numFmtId="0" fontId="10" fillId="0" borderId="37" xfId="1" applyFont="1" applyBorder="1" applyAlignment="1">
      <alignment horizontal="left" vertical="top" wrapText="1"/>
    </xf>
    <xf numFmtId="0" fontId="10" fillId="0" borderId="30" xfId="1" applyFont="1" applyBorder="1" applyAlignment="1">
      <alignment horizontal="left" vertical="top" wrapText="1"/>
    </xf>
    <xf numFmtId="0" fontId="4" fillId="2" borderId="15" xfId="1" applyFill="1" applyBorder="1" applyAlignment="1" applyProtection="1">
      <alignment horizontal="center" vertical="center"/>
      <protection locked="0"/>
    </xf>
    <xf numFmtId="0" fontId="10" fillId="0" borderId="13" xfId="1" applyFont="1" applyBorder="1" applyAlignment="1">
      <alignment horizontal="left" vertical="top" wrapText="1"/>
    </xf>
    <xf numFmtId="0" fontId="5" fillId="28" borderId="19" xfId="1" applyFont="1" applyFill="1" applyBorder="1" applyAlignment="1">
      <alignment horizontal="center" vertical="center"/>
    </xf>
    <xf numFmtId="0" fontId="21" fillId="0" borderId="13" xfId="1" applyFont="1" applyBorder="1" applyAlignment="1">
      <alignment horizontal="left" vertical="top" wrapText="1"/>
    </xf>
    <xf numFmtId="0" fontId="2" fillId="0" borderId="0" xfId="1" applyFont="1" applyAlignment="1" applyProtection="1">
      <alignment horizontal="right" vertical="center" wrapText="1"/>
      <protection locked="0"/>
    </xf>
    <xf numFmtId="0" fontId="15" fillId="0" borderId="15" xfId="1" quotePrefix="1" applyFont="1" applyBorder="1" applyAlignment="1">
      <alignment horizontal="left" vertical="top"/>
    </xf>
    <xf numFmtId="0" fontId="15" fillId="0" borderId="37" xfId="1" quotePrefix="1" applyFont="1" applyBorder="1" applyAlignment="1">
      <alignment horizontal="left" vertical="top" wrapText="1"/>
    </xf>
    <xf numFmtId="0" fontId="15" fillId="0" borderId="30" xfId="1" quotePrefix="1" applyFont="1" applyBorder="1" applyAlignment="1">
      <alignment horizontal="left" vertical="top" wrapText="1"/>
    </xf>
    <xf numFmtId="0" fontId="15" fillId="10" borderId="19" xfId="1" quotePrefix="1" applyFont="1" applyFill="1" applyBorder="1" applyAlignment="1">
      <alignment horizontal="center" vertical="center" wrapText="1"/>
    </xf>
    <xf numFmtId="0" fontId="15" fillId="0" borderId="15" xfId="1" applyFont="1" applyBorder="1" applyAlignment="1">
      <alignment horizontal="center" vertical="center" wrapText="1"/>
    </xf>
    <xf numFmtId="0" fontId="15" fillId="0" borderId="12" xfId="1" applyFont="1" applyBorder="1" applyAlignment="1">
      <alignment wrapText="1"/>
    </xf>
    <xf numFmtId="0" fontId="15" fillId="15" borderId="39" xfId="1" applyFont="1" applyFill="1" applyBorder="1" applyAlignment="1">
      <alignment horizontal="center" vertical="center" wrapText="1"/>
    </xf>
    <xf numFmtId="0" fontId="15" fillId="0" borderId="13" xfId="1" quotePrefix="1" applyFont="1" applyBorder="1" applyAlignment="1">
      <alignment horizontal="left" vertical="top" wrapText="1"/>
    </xf>
    <xf numFmtId="0" fontId="15" fillId="0" borderId="0" xfId="1" applyFont="1" applyAlignment="1" applyProtection="1">
      <alignment wrapText="1"/>
      <protection locked="0"/>
    </xf>
    <xf numFmtId="0" fontId="5" fillId="26" borderId="42" xfId="1" applyFont="1" applyFill="1" applyBorder="1" applyAlignment="1">
      <alignment horizontal="center" vertical="center"/>
    </xf>
    <xf numFmtId="165" fontId="5" fillId="12" borderId="42" xfId="1" applyNumberFormat="1" applyFont="1" applyFill="1" applyBorder="1" applyAlignment="1">
      <alignment horizontal="center" vertical="center"/>
    </xf>
    <xf numFmtId="0" fontId="5" fillId="13" borderId="36" xfId="1" applyFont="1" applyFill="1" applyBorder="1" applyAlignment="1">
      <alignment horizontal="center" vertical="center"/>
    </xf>
    <xf numFmtId="0" fontId="5" fillId="13" borderId="15" xfId="1" applyFont="1" applyFill="1" applyBorder="1" applyAlignment="1">
      <alignment horizontal="left" vertical="center"/>
    </xf>
    <xf numFmtId="0" fontId="5" fillId="13" borderId="37" xfId="1" applyFont="1" applyFill="1" applyBorder="1" applyAlignment="1">
      <alignment horizontal="left" vertical="center"/>
    </xf>
    <xf numFmtId="0" fontId="5" fillId="13" borderId="19" xfId="1" applyFont="1" applyFill="1" applyBorder="1" applyAlignment="1">
      <alignment horizontal="center" vertical="center"/>
    </xf>
    <xf numFmtId="165" fontId="5" fillId="13" borderId="35" xfId="1" applyNumberFormat="1" applyFont="1" applyFill="1" applyBorder="1" applyAlignment="1">
      <alignment horizontal="center" vertical="center"/>
    </xf>
    <xf numFmtId="0" fontId="4" fillId="30" borderId="36" xfId="1" applyFill="1" applyBorder="1" applyAlignment="1">
      <alignment horizontal="center" vertical="top"/>
    </xf>
    <xf numFmtId="165" fontId="5" fillId="13" borderId="30" xfId="1" applyNumberFormat="1" applyFont="1" applyFill="1" applyBorder="1" applyAlignment="1">
      <alignment horizontal="center" vertical="center"/>
    </xf>
    <xf numFmtId="0" fontId="21" fillId="0" borderId="37" xfId="1" applyFont="1" applyBorder="1" applyAlignment="1">
      <alignment vertical="top" wrapText="1"/>
    </xf>
    <xf numFmtId="0" fontId="21" fillId="0" borderId="30" xfId="1" applyFont="1" applyBorder="1" applyAlignment="1">
      <alignment vertical="top" wrapText="1"/>
    </xf>
    <xf numFmtId="0" fontId="21" fillId="0" borderId="13" xfId="1" applyFont="1" applyBorder="1" applyAlignment="1">
      <alignment vertical="top" wrapText="1"/>
    </xf>
    <xf numFmtId="0" fontId="2" fillId="0" borderId="37" xfId="1" applyFont="1" applyBorder="1" applyAlignment="1">
      <alignment horizontal="left" vertical="top" wrapText="1"/>
    </xf>
    <xf numFmtId="0" fontId="5" fillId="0" borderId="19" xfId="1" applyFont="1" applyBorder="1" applyAlignment="1">
      <alignment horizontal="center" vertical="center"/>
    </xf>
    <xf numFmtId="0" fontId="2" fillId="0" borderId="30" xfId="1" applyFont="1" applyBorder="1" applyAlignment="1">
      <alignment horizontal="left" vertical="top" wrapText="1"/>
    </xf>
    <xf numFmtId="0" fontId="2" fillId="0" borderId="13" xfId="1" applyFont="1" applyBorder="1" applyAlignment="1">
      <alignment horizontal="left" vertical="top" wrapText="1"/>
    </xf>
    <xf numFmtId="0" fontId="4" fillId="22" borderId="37" xfId="1" applyFill="1" applyBorder="1" applyAlignment="1">
      <alignment vertical="top" wrapText="1"/>
    </xf>
    <xf numFmtId="0" fontId="16" fillId="0" borderId="15" xfId="1" applyFont="1" applyBorder="1" applyAlignment="1">
      <alignment horizontal="center" vertical="center"/>
    </xf>
    <xf numFmtId="0" fontId="12" fillId="0" borderId="16" xfId="1" applyFont="1" applyBorder="1" applyAlignment="1">
      <alignment vertical="top" wrapText="1"/>
    </xf>
    <xf numFmtId="0" fontId="28" fillId="0" borderId="15" xfId="1" applyFont="1" applyBorder="1" applyAlignment="1">
      <alignment horizontal="center" vertical="center"/>
    </xf>
    <xf numFmtId="0" fontId="5" fillId="13" borderId="41" xfId="1" applyFont="1" applyFill="1" applyBorder="1" applyAlignment="1">
      <alignment horizontal="center" vertical="center"/>
    </xf>
    <xf numFmtId="0" fontId="5" fillId="13" borderId="40" xfId="1" applyFont="1" applyFill="1" applyBorder="1" applyAlignment="1">
      <alignment horizontal="left" vertical="center"/>
    </xf>
    <xf numFmtId="0" fontId="5" fillId="13" borderId="19" xfId="1" applyFont="1" applyFill="1" applyBorder="1" applyAlignment="1">
      <alignment horizontal="left" vertical="center"/>
    </xf>
    <xf numFmtId="0" fontId="4" fillId="0" borderId="42" xfId="1" applyBorder="1"/>
    <xf numFmtId="0" fontId="4" fillId="0" borderId="15" xfId="1" applyBorder="1" applyAlignment="1">
      <alignment wrapText="1"/>
    </xf>
    <xf numFmtId="0" fontId="4" fillId="0" borderId="15" xfId="1" applyBorder="1"/>
    <xf numFmtId="0" fontId="2" fillId="13" borderId="15" xfId="1" applyFont="1" applyFill="1" applyBorder="1" applyAlignment="1">
      <alignment horizontal="left" vertical="center"/>
    </xf>
    <xf numFmtId="0" fontId="5" fillId="0" borderId="15" xfId="1" applyFont="1" applyBorder="1" applyAlignment="1">
      <alignment horizontal="right"/>
    </xf>
    <xf numFmtId="16" fontId="4" fillId="0" borderId="15" xfId="1" quotePrefix="1" applyNumberFormat="1" applyBorder="1" applyAlignment="1">
      <alignment horizontal="right" vertical="top"/>
    </xf>
    <xf numFmtId="0" fontId="10" fillId="0" borderId="14" xfId="1" applyFont="1" applyBorder="1" applyAlignment="1" applyProtection="1">
      <alignment horizontal="right" vertical="center"/>
      <protection locked="0"/>
    </xf>
    <xf numFmtId="0" fontId="5" fillId="0" borderId="42" xfId="1" applyFont="1" applyBorder="1" applyAlignment="1">
      <alignment horizontal="left" vertical="center"/>
    </xf>
    <xf numFmtId="165" fontId="5" fillId="13" borderId="42" xfId="1" applyNumberFormat="1" applyFont="1" applyFill="1" applyBorder="1" applyAlignment="1">
      <alignment horizontal="center" vertical="center"/>
    </xf>
    <xf numFmtId="165" fontId="6" fillId="11" borderId="42" xfId="1" applyNumberFormat="1" applyFont="1" applyFill="1" applyBorder="1" applyAlignment="1">
      <alignment horizontal="center" vertical="center"/>
    </xf>
    <xf numFmtId="0" fontId="4" fillId="0" borderId="22" xfId="1" applyBorder="1" applyAlignment="1">
      <alignment vertical="center"/>
    </xf>
    <xf numFmtId="0" fontId="4" fillId="15" borderId="44" xfId="1" applyFill="1" applyBorder="1" applyAlignment="1">
      <alignment horizontal="center" vertical="center"/>
    </xf>
    <xf numFmtId="0" fontId="5" fillId="0" borderId="23" xfId="1" applyFont="1" applyBorder="1" applyAlignment="1">
      <alignment horizontal="left" vertical="center"/>
    </xf>
    <xf numFmtId="0" fontId="4" fillId="0" borderId="14" xfId="1" applyBorder="1" applyAlignment="1" applyProtection="1">
      <alignment vertical="center"/>
      <protection locked="0"/>
    </xf>
    <xf numFmtId="0" fontId="4" fillId="30" borderId="43" xfId="1" applyFill="1" applyBorder="1" applyAlignment="1" applyProtection="1">
      <alignment horizontal="center" vertical="top"/>
      <protection locked="0"/>
    </xf>
    <xf numFmtId="0" fontId="5" fillId="0" borderId="42" xfId="1" applyFont="1" applyBorder="1" applyAlignment="1" applyProtection="1">
      <alignment horizontal="right" vertical="top"/>
      <protection locked="0"/>
    </xf>
    <xf numFmtId="0" fontId="5" fillId="0" borderId="42" xfId="1" applyFont="1" applyBorder="1" applyAlignment="1" applyProtection="1">
      <alignment horizontal="left" vertical="top"/>
      <protection locked="0"/>
    </xf>
    <xf numFmtId="0" fontId="5" fillId="0" borderId="22" xfId="1" applyFont="1" applyBorder="1" applyAlignment="1" applyProtection="1">
      <alignment horizontal="left" vertical="top"/>
      <protection locked="0"/>
    </xf>
    <xf numFmtId="0" fontId="5" fillId="0" borderId="30" xfId="1" applyFont="1" applyBorder="1" applyAlignment="1" applyProtection="1">
      <alignment horizontal="left" vertical="top"/>
      <protection locked="0"/>
    </xf>
    <xf numFmtId="0" fontId="5" fillId="10" borderId="23" xfId="1" applyFont="1" applyFill="1" applyBorder="1" applyAlignment="1" applyProtection="1">
      <alignment horizontal="center" vertical="center"/>
      <protection locked="0"/>
    </xf>
    <xf numFmtId="0" fontId="4" fillId="1" borderId="42" xfId="1" applyFill="1" applyBorder="1" applyAlignment="1" applyProtection="1">
      <alignment horizontal="center"/>
      <protection locked="0"/>
    </xf>
    <xf numFmtId="0" fontId="5" fillId="0" borderId="42" xfId="1" applyFont="1" applyBorder="1" applyAlignment="1" applyProtection="1">
      <alignment horizontal="center" vertical="center"/>
      <protection locked="0"/>
    </xf>
    <xf numFmtId="0" fontId="5" fillId="0" borderId="30" xfId="1" applyFont="1" applyBorder="1" applyAlignment="1" applyProtection="1">
      <alignment horizontal="center" vertical="center"/>
      <protection locked="0"/>
    </xf>
    <xf numFmtId="165" fontId="5" fillId="13" borderId="30" xfId="1" applyNumberFormat="1" applyFont="1" applyFill="1" applyBorder="1" applyAlignment="1" applyProtection="1">
      <alignment horizontal="center" vertical="center"/>
      <protection locked="0"/>
    </xf>
    <xf numFmtId="165" fontId="5" fillId="0" borderId="30" xfId="1" applyNumberFormat="1" applyFont="1" applyBorder="1" applyAlignment="1" applyProtection="1">
      <alignment horizontal="center" vertical="center"/>
      <protection locked="0"/>
    </xf>
    <xf numFmtId="165" fontId="6" fillId="11" borderId="30" xfId="1" applyNumberFormat="1" applyFont="1" applyFill="1" applyBorder="1" applyAlignment="1" applyProtection="1">
      <alignment horizontal="center" vertical="center"/>
      <protection locked="0"/>
    </xf>
    <xf numFmtId="0" fontId="4" fillId="0" borderId="42" xfId="1" applyBorder="1" applyAlignment="1">
      <alignment horizontal="center" vertical="center"/>
    </xf>
    <xf numFmtId="0" fontId="4" fillId="30" borderId="36" xfId="1" applyFill="1" applyBorder="1" applyAlignment="1" applyProtection="1">
      <alignment horizontal="center" vertical="top"/>
      <protection locked="0"/>
    </xf>
    <xf numFmtId="0" fontId="5" fillId="0" borderId="15" xfId="1" applyFont="1" applyBorder="1" applyAlignment="1" applyProtection="1">
      <alignment horizontal="right" vertical="top"/>
      <protection locked="0"/>
    </xf>
    <xf numFmtId="0" fontId="4" fillId="0" borderId="15" xfId="1" quotePrefix="1" applyBorder="1" applyAlignment="1" applyProtection="1">
      <alignment horizontal="right" vertical="top"/>
      <protection locked="0"/>
    </xf>
    <xf numFmtId="0" fontId="4" fillId="0" borderId="15" xfId="1" applyBorder="1" applyAlignment="1" applyProtection="1">
      <alignment vertical="top" wrapText="1"/>
      <protection locked="0"/>
    </xf>
    <xf numFmtId="0" fontId="12" fillId="0" borderId="30" xfId="1" applyFont="1" applyBorder="1" applyAlignment="1" applyProtection="1">
      <alignment vertical="top" wrapText="1"/>
      <protection locked="0"/>
    </xf>
    <xf numFmtId="0" fontId="21" fillId="0" borderId="19" xfId="1" applyFont="1" applyBorder="1" applyAlignment="1" applyProtection="1">
      <alignment horizontal="center" vertical="center" wrapText="1"/>
      <protection locked="0"/>
    </xf>
    <xf numFmtId="0" fontId="4" fillId="0" borderId="15" xfId="1" applyBorder="1" applyAlignment="1" applyProtection="1">
      <alignment horizontal="center" vertical="center"/>
      <protection locked="0"/>
    </xf>
    <xf numFmtId="0" fontId="5" fillId="0" borderId="15" xfId="1" applyFont="1" applyBorder="1" applyAlignment="1" applyProtection="1">
      <alignment horizontal="center" vertical="center"/>
      <protection locked="0"/>
    </xf>
    <xf numFmtId="0" fontId="5" fillId="0" borderId="15" xfId="1" applyFont="1" applyBorder="1" applyAlignment="1" applyProtection="1">
      <alignment horizontal="left" vertical="top"/>
      <protection locked="0"/>
    </xf>
    <xf numFmtId="0" fontId="21" fillId="0" borderId="37" xfId="1" applyFont="1" applyBorder="1" applyAlignment="1" applyProtection="1">
      <alignment horizontal="left" vertical="top"/>
      <protection locked="0"/>
    </xf>
    <xf numFmtId="0" fontId="21" fillId="0" borderId="30" xfId="1" applyFont="1" applyBorder="1" applyAlignment="1" applyProtection="1">
      <alignment horizontal="left" vertical="top"/>
      <protection locked="0"/>
    </xf>
    <xf numFmtId="0" fontId="2" fillId="10" borderId="19" xfId="1" applyFont="1" applyFill="1" applyBorder="1" applyAlignment="1" applyProtection="1">
      <alignment horizontal="center" vertical="center"/>
      <protection locked="0"/>
    </xf>
    <xf numFmtId="0" fontId="12" fillId="0" borderId="37" xfId="1" applyFont="1" applyBorder="1" applyAlignment="1" applyProtection="1">
      <alignment vertical="top" wrapText="1"/>
      <protection locked="0"/>
    </xf>
    <xf numFmtId="0" fontId="11" fillId="0" borderId="37" xfId="1" applyFont="1" applyBorder="1" applyAlignment="1" applyProtection="1">
      <alignment vertical="top" wrapText="1"/>
      <protection locked="0"/>
    </xf>
    <xf numFmtId="0" fontId="11" fillId="0" borderId="30" xfId="1" applyFont="1" applyBorder="1" applyAlignment="1" applyProtection="1">
      <alignment vertical="top" wrapText="1"/>
      <protection locked="0"/>
    </xf>
    <xf numFmtId="0" fontId="11" fillId="0" borderId="19" xfId="1" applyFont="1" applyBorder="1" applyAlignment="1" applyProtection="1">
      <alignment horizontal="center" vertical="center" wrapText="1"/>
      <protection locked="0"/>
    </xf>
    <xf numFmtId="0" fontId="5" fillId="0" borderId="37" xfId="1" applyFont="1" applyBorder="1" applyAlignment="1" applyProtection="1">
      <alignment horizontal="left" vertical="top"/>
      <protection locked="0"/>
    </xf>
    <xf numFmtId="0" fontId="5" fillId="10" borderId="19" xfId="1" applyFont="1" applyFill="1" applyBorder="1" applyAlignment="1" applyProtection="1">
      <alignment horizontal="center" vertical="center"/>
      <protection locked="0"/>
    </xf>
    <xf numFmtId="0" fontId="10" fillId="0" borderId="37" xfId="1" applyFont="1" applyBorder="1" applyAlignment="1" applyProtection="1">
      <alignment vertical="top" wrapText="1"/>
      <protection locked="0"/>
    </xf>
    <xf numFmtId="0" fontId="10" fillId="0" borderId="30" xfId="1" applyFont="1" applyBorder="1" applyAlignment="1" applyProtection="1">
      <alignment vertical="top" wrapText="1"/>
      <protection locked="0"/>
    </xf>
    <xf numFmtId="0" fontId="2" fillId="0" borderId="19" xfId="1" applyFont="1" applyBorder="1" applyAlignment="1" applyProtection="1">
      <alignment horizontal="center" vertical="center" wrapText="1"/>
      <protection locked="0"/>
    </xf>
    <xf numFmtId="165" fontId="5" fillId="13" borderId="42" xfId="1" applyNumberFormat="1" applyFont="1" applyFill="1" applyBorder="1" applyAlignment="1" applyProtection="1">
      <alignment horizontal="center" vertical="center"/>
      <protection locked="0"/>
    </xf>
    <xf numFmtId="165" fontId="5" fillId="0" borderId="42" xfId="1" applyNumberFormat="1" applyFont="1" applyBorder="1" applyAlignment="1" applyProtection="1">
      <alignment horizontal="center" vertical="center"/>
      <protection locked="0"/>
    </xf>
    <xf numFmtId="0" fontId="10" fillId="0" borderId="0" xfId="1" applyFont="1" applyAlignment="1" applyProtection="1">
      <alignment vertical="top" wrapText="1"/>
      <protection locked="0"/>
    </xf>
    <xf numFmtId="0" fontId="0" fillId="14" borderId="0" xfId="0" applyFill="1"/>
    <xf numFmtId="0" fontId="0" fillId="31" borderId="0" xfId="0" applyFill="1"/>
    <xf numFmtId="0" fontId="0" fillId="0" borderId="13" xfId="0" applyBorder="1"/>
    <xf numFmtId="0" fontId="0" fillId="0" borderId="13" xfId="0" applyBorder="1" applyAlignment="1">
      <alignment horizontal="center"/>
    </xf>
    <xf numFmtId="0" fontId="0" fillId="0" borderId="15" xfId="0" applyBorder="1"/>
    <xf numFmtId="0" fontId="0" fillId="0" borderId="15" xfId="0" applyBorder="1" applyAlignment="1">
      <alignment horizontal="center"/>
    </xf>
    <xf numFmtId="0" fontId="33" fillId="0" borderId="0" xfId="0" applyFont="1" applyAlignment="1">
      <alignment vertical="center"/>
    </xf>
    <xf numFmtId="0" fontId="33" fillId="0" borderId="0" xfId="0" applyFont="1" applyAlignment="1">
      <alignment horizontal="left" vertical="center"/>
    </xf>
    <xf numFmtId="0" fontId="34" fillId="0" borderId="0" xfId="0" applyFont="1" applyAlignment="1">
      <alignment horizontal="left"/>
    </xf>
    <xf numFmtId="0" fontId="35" fillId="0" borderId="0" xfId="0" applyFont="1" applyAlignment="1">
      <alignment horizontal="left"/>
    </xf>
    <xf numFmtId="0" fontId="0" fillId="0" borderId="0" xfId="0" applyAlignment="1">
      <alignment horizontal="center" vertical="center"/>
    </xf>
    <xf numFmtId="0" fontId="3" fillId="0" borderId="15" xfId="0" applyFont="1" applyBorder="1"/>
    <xf numFmtId="0" fontId="3" fillId="0" borderId="15" xfId="0" applyFont="1" applyBorder="1" applyAlignment="1">
      <alignment horizontal="center"/>
    </xf>
    <xf numFmtId="0" fontId="0" fillId="14" borderId="15" xfId="0" applyFill="1" applyBorder="1"/>
    <xf numFmtId="0" fontId="0" fillId="31" borderId="15" xfId="0" applyFill="1" applyBorder="1"/>
    <xf numFmtId="164" fontId="0" fillId="0" borderId="15" xfId="0" applyNumberFormat="1" applyBorder="1"/>
    <xf numFmtId="0" fontId="0" fillId="34" borderId="15" xfId="0" applyFill="1" applyBorder="1"/>
    <xf numFmtId="0" fontId="0" fillId="34" borderId="15" xfId="0" applyFill="1" applyBorder="1" applyAlignment="1">
      <alignment horizontal="center"/>
    </xf>
    <xf numFmtId="0" fontId="0" fillId="14" borderId="15" xfId="0" applyFill="1" applyBorder="1" applyAlignment="1">
      <alignment horizontal="center"/>
    </xf>
    <xf numFmtId="0" fontId="0" fillId="3" borderId="15" xfId="0" applyFill="1" applyBorder="1"/>
    <xf numFmtId="0" fontId="0" fillId="3" borderId="15" xfId="0" applyFill="1" applyBorder="1" applyAlignment="1">
      <alignment horizontal="center"/>
    </xf>
    <xf numFmtId="0" fontId="0" fillId="35" borderId="15" xfId="0" applyFill="1" applyBorder="1"/>
    <xf numFmtId="0" fontId="0" fillId="35" borderId="15" xfId="0" applyFill="1" applyBorder="1" applyAlignment="1">
      <alignment horizontal="center"/>
    </xf>
    <xf numFmtId="0" fontId="0" fillId="31" borderId="15" xfId="0" applyFill="1" applyBorder="1" applyAlignment="1">
      <alignment horizontal="center"/>
    </xf>
    <xf numFmtId="0" fontId="0" fillId="32" borderId="15" xfId="0" applyFill="1" applyBorder="1"/>
    <xf numFmtId="0" fontId="0" fillId="32" borderId="15" xfId="0" applyFill="1" applyBorder="1" applyAlignment="1">
      <alignment horizontal="center"/>
    </xf>
    <xf numFmtId="0" fontId="3" fillId="0" borderId="37" xfId="0" applyFont="1" applyBorder="1" applyAlignment="1">
      <alignment horizontal="center"/>
    </xf>
    <xf numFmtId="0" fontId="0" fillId="0" borderId="37" xfId="0" applyBorder="1"/>
    <xf numFmtId="0" fontId="0" fillId="0" borderId="42" xfId="0" applyBorder="1" applyAlignment="1">
      <alignment horizontal="center"/>
    </xf>
    <xf numFmtId="0" fontId="0" fillId="0" borderId="27" xfId="0" applyBorder="1" applyAlignment="1">
      <alignment horizontal="center"/>
    </xf>
    <xf numFmtId="0" fontId="0" fillId="0" borderId="47" xfId="0" applyBorder="1" applyAlignment="1">
      <alignment horizontal="center"/>
    </xf>
    <xf numFmtId="0" fontId="0" fillId="34" borderId="36" xfId="0" applyFill="1" applyBorder="1" applyAlignment="1">
      <alignment horizontal="center"/>
    </xf>
    <xf numFmtId="0" fontId="0" fillId="34" borderId="45" xfId="0" applyFill="1" applyBorder="1" applyAlignment="1">
      <alignment horizontal="center"/>
    </xf>
    <xf numFmtId="0" fontId="0" fillId="14" borderId="36" xfId="0" applyFill="1" applyBorder="1" applyAlignment="1">
      <alignment horizontal="center"/>
    </xf>
    <xf numFmtId="0" fontId="0" fillId="14" borderId="45" xfId="0" applyFill="1" applyBorder="1" applyAlignment="1">
      <alignment horizontal="center"/>
    </xf>
    <xf numFmtId="0" fontId="0" fillId="3" borderId="36" xfId="0" applyFill="1" applyBorder="1" applyAlignment="1">
      <alignment horizontal="center"/>
    </xf>
    <xf numFmtId="0" fontId="0" fillId="3" borderId="45" xfId="0" applyFill="1" applyBorder="1" applyAlignment="1">
      <alignment horizontal="center"/>
    </xf>
    <xf numFmtId="0" fontId="0" fillId="35" borderId="36" xfId="0" applyFill="1" applyBorder="1" applyAlignment="1">
      <alignment horizontal="center"/>
    </xf>
    <xf numFmtId="0" fontId="0" fillId="35" borderId="45" xfId="0" applyFill="1" applyBorder="1" applyAlignment="1">
      <alignment horizontal="center"/>
    </xf>
    <xf numFmtId="0" fontId="0" fillId="31" borderId="36" xfId="0" applyFill="1" applyBorder="1" applyAlignment="1">
      <alignment horizontal="center"/>
    </xf>
    <xf numFmtId="0" fontId="0" fillId="31" borderId="45" xfId="0" applyFill="1" applyBorder="1" applyAlignment="1">
      <alignment horizontal="center"/>
    </xf>
    <xf numFmtId="0" fontId="0" fillId="32" borderId="36" xfId="0" applyFill="1" applyBorder="1" applyAlignment="1">
      <alignment horizontal="center"/>
    </xf>
    <xf numFmtId="0" fontId="0" fillId="32" borderId="45" xfId="0" applyFill="1" applyBorder="1" applyAlignment="1">
      <alignment horizontal="center"/>
    </xf>
    <xf numFmtId="0" fontId="0" fillId="0" borderId="36" xfId="0" applyBorder="1" applyAlignment="1">
      <alignment horizontal="center"/>
    </xf>
    <xf numFmtId="0" fontId="0" fillId="0" borderId="45" xfId="0" applyBorder="1" applyAlignment="1">
      <alignment horizontal="center"/>
    </xf>
    <xf numFmtId="0" fontId="0" fillId="0" borderId="42" xfId="0" applyBorder="1"/>
    <xf numFmtId="0" fontId="0" fillId="0" borderId="27" xfId="0" applyBorder="1"/>
    <xf numFmtId="0" fontId="0" fillId="0" borderId="47" xfId="0" applyBorder="1"/>
    <xf numFmtId="0" fontId="0" fillId="34" borderId="36" xfId="0" applyFill="1" applyBorder="1"/>
    <xf numFmtId="0" fontId="0" fillId="34" borderId="45" xfId="0" applyFill="1" applyBorder="1"/>
    <xf numFmtId="0" fontId="0" fillId="14" borderId="36" xfId="0" applyFill="1" applyBorder="1"/>
    <xf numFmtId="0" fontId="0" fillId="14" borderId="45" xfId="0" applyFill="1" applyBorder="1"/>
    <xf numFmtId="0" fontId="0" fillId="3" borderId="36" xfId="0" applyFill="1" applyBorder="1"/>
    <xf numFmtId="0" fontId="0" fillId="3" borderId="45" xfId="0" applyFill="1" applyBorder="1"/>
    <xf numFmtId="0" fontId="0" fillId="35" borderId="36" xfId="0" applyFill="1" applyBorder="1"/>
    <xf numFmtId="0" fontId="0" fillId="35" borderId="45" xfId="0" applyFill="1" applyBorder="1"/>
    <xf numFmtId="0" fontId="0" fillId="31" borderId="36" xfId="0" applyFill="1" applyBorder="1"/>
    <xf numFmtId="0" fontId="0" fillId="31" borderId="45" xfId="0" applyFill="1" applyBorder="1"/>
    <xf numFmtId="0" fontId="0" fillId="32" borderId="36" xfId="0" applyFill="1" applyBorder="1"/>
    <xf numFmtId="0" fontId="0" fillId="32" borderId="45" xfId="0" applyFill="1" applyBorder="1"/>
    <xf numFmtId="0" fontId="0" fillId="0" borderId="36" xfId="0" applyBorder="1"/>
    <xf numFmtId="0" fontId="0" fillId="0" borderId="45" xfId="0" applyBorder="1"/>
    <xf numFmtId="0" fontId="0" fillId="0" borderId="33" xfId="0" applyBorder="1"/>
    <xf numFmtId="0" fontId="0" fillId="0" borderId="46" xfId="0" applyBorder="1"/>
    <xf numFmtId="0" fontId="0" fillId="15" borderId="0" xfId="0" applyFill="1"/>
    <xf numFmtId="0" fontId="0" fillId="36" borderId="0" xfId="0" applyFill="1"/>
    <xf numFmtId="0" fontId="0" fillId="37" borderId="0" xfId="0" applyFill="1"/>
    <xf numFmtId="0" fontId="0" fillId="33" borderId="0" xfId="0" applyFill="1"/>
    <xf numFmtId="0" fontId="0" fillId="0" borderId="0" xfId="0" applyAlignment="1">
      <alignment wrapText="1"/>
    </xf>
    <xf numFmtId="0" fontId="0" fillId="0" borderId="19" xfId="0" applyBorder="1" applyAlignment="1">
      <alignment horizontal="center"/>
    </xf>
    <xf numFmtId="0" fontId="0" fillId="0" borderId="23" xfId="0" applyBorder="1" applyAlignment="1">
      <alignment horizontal="center"/>
    </xf>
    <xf numFmtId="0" fontId="35" fillId="0" borderId="0" xfId="0" applyFont="1"/>
    <xf numFmtId="0" fontId="56" fillId="0" borderId="0" xfId="0" applyFont="1"/>
    <xf numFmtId="0" fontId="8" fillId="0" borderId="0" xfId="0" applyFont="1" applyAlignment="1">
      <alignment vertical="center" wrapText="1"/>
    </xf>
    <xf numFmtId="0" fontId="41" fillId="0" borderId="0" xfId="0" applyFont="1" applyAlignment="1">
      <alignment vertical="center" wrapText="1"/>
    </xf>
    <xf numFmtId="0" fontId="39" fillId="0" borderId="0" xfId="0" applyFont="1" applyAlignment="1">
      <alignment vertical="center" wrapText="1"/>
    </xf>
    <xf numFmtId="0" fontId="33" fillId="22" borderId="0" xfId="0" applyFont="1" applyFill="1" applyAlignment="1">
      <alignment vertical="center"/>
    </xf>
    <xf numFmtId="0" fontId="33" fillId="22" borderId="0" xfId="0" applyFont="1" applyFill="1" applyAlignment="1">
      <alignment horizontal="left" vertical="center"/>
    </xf>
    <xf numFmtId="0" fontId="34" fillId="22" borderId="0" xfId="0" applyFont="1" applyFill="1" applyAlignment="1">
      <alignment horizontal="left"/>
    </xf>
    <xf numFmtId="0" fontId="35" fillId="22" borderId="0" xfId="0" applyFont="1" applyFill="1" applyAlignment="1">
      <alignment horizontal="left"/>
    </xf>
    <xf numFmtId="0" fontId="35" fillId="0" borderId="0" xfId="0" applyFont="1" applyProtection="1">
      <protection locked="0"/>
    </xf>
    <xf numFmtId="0" fontId="64" fillId="0" borderId="0" xfId="2" applyNumberFormat="1" applyFont="1" applyFill="1" applyBorder="1" applyProtection="1"/>
    <xf numFmtId="0" fontId="37" fillId="0" borderId="0" xfId="0" applyFont="1" applyAlignment="1">
      <alignment vertical="center" wrapText="1"/>
    </xf>
    <xf numFmtId="0" fontId="35" fillId="0" borderId="1" xfId="0" applyFont="1" applyBorder="1"/>
    <xf numFmtId="0" fontId="35" fillId="0" borderId="2" xfId="0" applyFont="1" applyBorder="1"/>
    <xf numFmtId="0" fontId="36" fillId="0" borderId="0" xfId="0" applyFont="1" applyAlignment="1">
      <alignment vertical="center" textRotation="90"/>
    </xf>
    <xf numFmtId="0" fontId="42" fillId="0" borderId="4" xfId="0" applyFont="1" applyBorder="1" applyAlignment="1">
      <alignment vertical="top" textRotation="90"/>
    </xf>
    <xf numFmtId="0" fontId="5" fillId="38" borderId="10" xfId="0" applyFont="1" applyFill="1" applyBorder="1" applyAlignment="1">
      <alignment vertical="center" textRotation="90"/>
    </xf>
    <xf numFmtId="0" fontId="42" fillId="0" borderId="4" xfId="0" applyFont="1" applyBorder="1" applyAlignment="1">
      <alignment textRotation="90"/>
    </xf>
    <xf numFmtId="0" fontId="35" fillId="0" borderId="6" xfId="0" applyFont="1" applyBorder="1" applyAlignment="1">
      <alignment vertical="center"/>
    </xf>
    <xf numFmtId="0" fontId="42" fillId="0" borderId="7" xfId="0" applyFont="1" applyBorder="1" applyAlignment="1">
      <alignment vertical="center"/>
    </xf>
    <xf numFmtId="0" fontId="42" fillId="0" borderId="7" xfId="0" applyFont="1" applyBorder="1" applyAlignment="1">
      <alignment horizontal="right" vertical="center"/>
    </xf>
    <xf numFmtId="0" fontId="35" fillId="0" borderId="7" xfId="0" applyFont="1" applyBorder="1" applyAlignment="1">
      <alignment vertical="center"/>
    </xf>
    <xf numFmtId="0" fontId="35" fillId="0" borderId="8" xfId="0" applyFont="1" applyBorder="1"/>
    <xf numFmtId="0" fontId="5" fillId="38" borderId="11" xfId="0" applyFont="1" applyFill="1" applyBorder="1" applyAlignment="1">
      <alignment vertical="center" textRotation="90"/>
    </xf>
    <xf numFmtId="0" fontId="7" fillId="0" borderId="0" xfId="0" applyFont="1" applyAlignment="1">
      <alignment vertical="center"/>
    </xf>
    <xf numFmtId="0" fontId="47" fillId="0" borderId="0" xfId="0" applyFont="1" applyAlignment="1">
      <alignment vertical="center"/>
    </xf>
    <xf numFmtId="0" fontId="62" fillId="0" borderId="0" xfId="0" applyFont="1"/>
    <xf numFmtId="0" fontId="26" fillId="0" borderId="0" xfId="0" applyFont="1"/>
    <xf numFmtId="0" fontId="35" fillId="22" borderId="1" xfId="0" applyFont="1" applyFill="1" applyBorder="1"/>
    <xf numFmtId="0" fontId="35" fillId="22" borderId="2" xfId="0" applyFont="1" applyFill="1" applyBorder="1"/>
    <xf numFmtId="0" fontId="35" fillId="22" borderId="3" xfId="0" applyFont="1" applyFill="1" applyBorder="1"/>
    <xf numFmtId="0" fontId="8" fillId="0" borderId="0" xfId="0" applyFont="1"/>
    <xf numFmtId="0" fontId="35" fillId="22" borderId="4" xfId="0" applyFont="1" applyFill="1" applyBorder="1"/>
    <xf numFmtId="0" fontId="35" fillId="22" borderId="5" xfId="0" applyFont="1" applyFill="1" applyBorder="1"/>
    <xf numFmtId="2" fontId="62" fillId="0" borderId="0" xfId="0" applyNumberFormat="1" applyFont="1"/>
    <xf numFmtId="0" fontId="63" fillId="0" borderId="0" xfId="0" applyFont="1" applyAlignment="1">
      <alignment vertical="center" wrapText="1"/>
    </xf>
    <xf numFmtId="2" fontId="8" fillId="0" borderId="0" xfId="0" applyNumberFormat="1" applyFont="1"/>
    <xf numFmtId="0" fontId="35" fillId="22" borderId="0" xfId="0" applyFont="1" applyFill="1"/>
    <xf numFmtId="0" fontId="26" fillId="22" borderId="0" xfId="0" applyFont="1" applyFill="1" applyAlignment="1">
      <alignment horizontal="left"/>
    </xf>
    <xf numFmtId="0" fontId="26" fillId="15" borderId="19" xfId="0" applyFont="1" applyFill="1" applyBorder="1" applyAlignment="1">
      <alignment horizontal="center"/>
    </xf>
    <xf numFmtId="0" fontId="26" fillId="22" borderId="0" xfId="0" applyFont="1" applyFill="1" applyAlignment="1">
      <alignment vertical="center"/>
    </xf>
    <xf numFmtId="0" fontId="26" fillId="22" borderId="0" xfId="0" applyFont="1" applyFill="1" applyAlignment="1">
      <alignment horizontal="left" vertical="center"/>
    </xf>
    <xf numFmtId="0" fontId="26" fillId="22" borderId="0" xfId="0" applyFont="1" applyFill="1"/>
    <xf numFmtId="0" fontId="45" fillId="15" borderId="19" xfId="0" applyFont="1" applyFill="1" applyBorder="1" applyAlignment="1">
      <alignment horizontal="center"/>
    </xf>
    <xf numFmtId="0" fontId="26" fillId="22" borderId="12" xfId="0" applyFont="1" applyFill="1" applyBorder="1" applyAlignment="1">
      <alignment vertical="center"/>
    </xf>
    <xf numFmtId="0" fontId="26" fillId="0" borderId="0" xfId="0" applyFont="1" applyAlignment="1">
      <alignment wrapText="1"/>
    </xf>
    <xf numFmtId="0" fontId="54" fillId="22" borderId="0" xfId="0" applyFont="1" applyFill="1" applyAlignment="1">
      <alignment horizontal="center"/>
    </xf>
    <xf numFmtId="0" fontId="46" fillId="22" borderId="0" xfId="0" applyFont="1" applyFill="1"/>
    <xf numFmtId="0" fontId="43" fillId="22" borderId="0" xfId="0" applyFont="1" applyFill="1"/>
    <xf numFmtId="0" fontId="54" fillId="22" borderId="0" xfId="0" applyFont="1" applyFill="1"/>
    <xf numFmtId="0" fontId="53" fillId="22" borderId="15" xfId="0" applyFont="1" applyFill="1" applyBorder="1" applyAlignment="1">
      <alignment vertical="center"/>
    </xf>
    <xf numFmtId="2" fontId="26" fillId="22" borderId="0" xfId="0" applyNumberFormat="1" applyFont="1" applyFill="1" applyAlignment="1">
      <alignment vertical="center"/>
    </xf>
    <xf numFmtId="2" fontId="51" fillId="22" borderId="15" xfId="0" applyNumberFormat="1" applyFont="1" applyFill="1" applyBorder="1" applyAlignment="1">
      <alignment vertical="center"/>
    </xf>
    <xf numFmtId="1" fontId="26" fillId="22" borderId="15" xfId="0" applyNumberFormat="1" applyFont="1" applyFill="1" applyBorder="1" applyAlignment="1">
      <alignment horizontal="center" vertical="center"/>
    </xf>
    <xf numFmtId="0" fontId="35" fillId="22" borderId="6" xfId="0" applyFont="1" applyFill="1" applyBorder="1"/>
    <xf numFmtId="0" fontId="35" fillId="22" borderId="7" xfId="0" applyFont="1" applyFill="1" applyBorder="1"/>
    <xf numFmtId="0" fontId="35" fillId="22" borderId="8" xfId="0" applyFont="1" applyFill="1" applyBorder="1"/>
    <xf numFmtId="0" fontId="66" fillId="0" borderId="0" xfId="0" applyFont="1"/>
    <xf numFmtId="0" fontId="65" fillId="0" borderId="0" xfId="0" applyFont="1"/>
    <xf numFmtId="0" fontId="67" fillId="0" borderId="0" xfId="0" applyFont="1"/>
    <xf numFmtId="0" fontId="35" fillId="45" borderId="0" xfId="0" applyFont="1" applyFill="1" applyProtection="1">
      <protection locked="0"/>
    </xf>
    <xf numFmtId="0" fontId="0" fillId="45" borderId="5" xfId="0" applyFill="1" applyBorder="1" applyProtection="1">
      <protection locked="0"/>
    </xf>
    <xf numFmtId="0" fontId="0" fillId="45" borderId="4" xfId="0" applyFill="1" applyBorder="1" applyProtection="1">
      <protection locked="0"/>
    </xf>
    <xf numFmtId="0" fontId="0" fillId="45" borderId="0" xfId="0" applyFill="1" applyProtection="1">
      <protection locked="0"/>
    </xf>
    <xf numFmtId="0" fontId="0" fillId="45" borderId="6" xfId="0" applyFill="1" applyBorder="1" applyProtection="1">
      <protection locked="0"/>
    </xf>
    <xf numFmtId="0" fontId="0" fillId="45" borderId="7" xfId="0" applyFill="1" applyBorder="1" applyProtection="1">
      <protection locked="0"/>
    </xf>
    <xf numFmtId="0" fontId="0" fillId="45" borderId="8" xfId="0" applyFill="1" applyBorder="1" applyProtection="1">
      <protection locked="0"/>
    </xf>
    <xf numFmtId="0" fontId="0" fillId="45" borderId="1" xfId="0" applyFill="1" applyBorder="1" applyProtection="1">
      <protection locked="0"/>
    </xf>
    <xf numFmtId="0" fontId="0" fillId="45" borderId="2" xfId="0" applyFill="1" applyBorder="1" applyProtection="1">
      <protection locked="0"/>
    </xf>
    <xf numFmtId="0" fontId="0" fillId="45" borderId="3" xfId="0" applyFill="1" applyBorder="1" applyProtection="1">
      <protection locked="0"/>
    </xf>
    <xf numFmtId="0" fontId="0" fillId="47" borderId="4" xfId="0" applyFill="1" applyBorder="1" applyProtection="1">
      <protection locked="0"/>
    </xf>
    <xf numFmtId="0" fontId="0" fillId="47" borderId="0" xfId="0" applyFill="1" applyProtection="1">
      <protection locked="0"/>
    </xf>
    <xf numFmtId="0" fontId="0" fillId="47" borderId="5" xfId="0" applyFill="1" applyBorder="1" applyProtection="1">
      <protection locked="0"/>
    </xf>
    <xf numFmtId="0" fontId="0" fillId="47" borderId="6" xfId="0" applyFill="1" applyBorder="1" applyProtection="1">
      <protection locked="0"/>
    </xf>
    <xf numFmtId="0" fontId="0" fillId="47" borderId="7" xfId="0" applyFill="1" applyBorder="1" applyProtection="1">
      <protection locked="0"/>
    </xf>
    <xf numFmtId="0" fontId="0" fillId="47" borderId="8" xfId="0" applyFill="1" applyBorder="1" applyProtection="1">
      <protection locked="0"/>
    </xf>
    <xf numFmtId="0" fontId="35" fillId="47" borderId="0" xfId="0" applyFont="1" applyFill="1" applyProtection="1">
      <protection locked="0"/>
    </xf>
    <xf numFmtId="0" fontId="0" fillId="47" borderId="1" xfId="0" applyFill="1" applyBorder="1" applyProtection="1">
      <protection locked="0"/>
    </xf>
    <xf numFmtId="0" fontId="0" fillId="47" borderId="2" xfId="0" applyFill="1" applyBorder="1" applyProtection="1">
      <protection locked="0"/>
    </xf>
    <xf numFmtId="0" fontId="0" fillId="47" borderId="3" xfId="0" applyFill="1" applyBorder="1" applyProtection="1">
      <protection locked="0"/>
    </xf>
    <xf numFmtId="0" fontId="43" fillId="47" borderId="0" xfId="0" applyFont="1" applyFill="1" applyProtection="1">
      <protection locked="0"/>
    </xf>
    <xf numFmtId="0" fontId="43" fillId="47" borderId="5" xfId="0" applyFont="1" applyFill="1" applyBorder="1" applyProtection="1">
      <protection locked="0"/>
    </xf>
    <xf numFmtId="0" fontId="0" fillId="49" borderId="1" xfId="0" applyFill="1" applyBorder="1" applyProtection="1">
      <protection locked="0"/>
    </xf>
    <xf numFmtId="0" fontId="0" fillId="49" borderId="2" xfId="0" applyFill="1" applyBorder="1" applyProtection="1">
      <protection locked="0"/>
    </xf>
    <xf numFmtId="0" fontId="0" fillId="49" borderId="3" xfId="0" applyFill="1" applyBorder="1" applyProtection="1">
      <protection locked="0"/>
    </xf>
    <xf numFmtId="0" fontId="0" fillId="49" borderId="4" xfId="0" applyFill="1" applyBorder="1" applyProtection="1">
      <protection locked="0"/>
    </xf>
    <xf numFmtId="0" fontId="0" fillId="49" borderId="5" xfId="0" applyFill="1" applyBorder="1" applyProtection="1">
      <protection locked="0"/>
    </xf>
    <xf numFmtId="0" fontId="0" fillId="49" borderId="0" xfId="0" applyFill="1" applyProtection="1">
      <protection locked="0"/>
    </xf>
    <xf numFmtId="0" fontId="35" fillId="49" borderId="0" xfId="0" applyFont="1" applyFill="1" applyProtection="1">
      <protection locked="0"/>
    </xf>
    <xf numFmtId="0" fontId="43" fillId="49" borderId="0" xfId="0" applyFont="1" applyFill="1" applyAlignment="1" applyProtection="1">
      <alignment horizontal="left"/>
      <protection locked="0"/>
    </xf>
    <xf numFmtId="0" fontId="43" fillId="49" borderId="5" xfId="0" applyFont="1" applyFill="1" applyBorder="1" applyAlignment="1" applyProtection="1">
      <alignment horizontal="left"/>
      <protection locked="0"/>
    </xf>
    <xf numFmtId="0" fontId="0" fillId="49" borderId="6" xfId="0" applyFill="1" applyBorder="1" applyProtection="1">
      <protection locked="0"/>
    </xf>
    <xf numFmtId="0" fontId="0" fillId="49" borderId="7" xfId="0" applyFill="1" applyBorder="1" applyProtection="1">
      <protection locked="0"/>
    </xf>
    <xf numFmtId="0" fontId="0" fillId="49" borderId="8" xfId="0" applyFill="1" applyBorder="1" applyProtection="1">
      <protection locked="0"/>
    </xf>
    <xf numFmtId="0" fontId="0" fillId="49" borderId="17" xfId="0" applyFill="1" applyBorder="1" applyProtection="1">
      <protection locked="0"/>
    </xf>
    <xf numFmtId="0" fontId="0" fillId="51" borderId="1" xfId="0" applyFill="1" applyBorder="1" applyProtection="1">
      <protection locked="0"/>
    </xf>
    <xf numFmtId="0" fontId="0" fillId="51" borderId="2" xfId="0" applyFill="1" applyBorder="1" applyProtection="1">
      <protection locked="0"/>
    </xf>
    <xf numFmtId="0" fontId="0" fillId="51" borderId="3" xfId="0" applyFill="1" applyBorder="1" applyProtection="1">
      <protection locked="0"/>
    </xf>
    <xf numFmtId="0" fontId="0" fillId="51" borderId="4" xfId="0" applyFill="1" applyBorder="1" applyProtection="1">
      <protection locked="0"/>
    </xf>
    <xf numFmtId="0" fontId="0" fillId="51" borderId="5" xfId="0" applyFill="1" applyBorder="1" applyProtection="1">
      <protection locked="0"/>
    </xf>
    <xf numFmtId="0" fontId="0" fillId="51" borderId="0" xfId="0" applyFill="1" applyProtection="1">
      <protection locked="0"/>
    </xf>
    <xf numFmtId="0" fontId="35" fillId="51" borderId="0" xfId="0" applyFont="1" applyFill="1" applyProtection="1">
      <protection locked="0"/>
    </xf>
    <xf numFmtId="0" fontId="0" fillId="51" borderId="6" xfId="0" applyFill="1" applyBorder="1" applyProtection="1">
      <protection locked="0"/>
    </xf>
    <xf numFmtId="0" fontId="0" fillId="51" borderId="7" xfId="0" applyFill="1" applyBorder="1" applyProtection="1">
      <protection locked="0"/>
    </xf>
    <xf numFmtId="0" fontId="0" fillId="51" borderId="8" xfId="0" applyFill="1" applyBorder="1" applyProtection="1">
      <protection locked="0"/>
    </xf>
    <xf numFmtId="0" fontId="0" fillId="53" borderId="1" xfId="0" applyFill="1" applyBorder="1" applyProtection="1">
      <protection locked="0"/>
    </xf>
    <xf numFmtId="0" fontId="0" fillId="53" borderId="2" xfId="0" applyFill="1" applyBorder="1" applyProtection="1">
      <protection locked="0"/>
    </xf>
    <xf numFmtId="0" fontId="0" fillId="53" borderId="3" xfId="0" applyFill="1" applyBorder="1" applyProtection="1">
      <protection locked="0"/>
    </xf>
    <xf numFmtId="0" fontId="0" fillId="53" borderId="4" xfId="0" applyFill="1" applyBorder="1" applyProtection="1">
      <protection locked="0"/>
    </xf>
    <xf numFmtId="0" fontId="0" fillId="53" borderId="5" xfId="0" applyFill="1" applyBorder="1" applyProtection="1">
      <protection locked="0"/>
    </xf>
    <xf numFmtId="0" fontId="0" fillId="53" borderId="0" xfId="0" applyFill="1" applyProtection="1">
      <protection locked="0"/>
    </xf>
    <xf numFmtId="0" fontId="35" fillId="53" borderId="0" xfId="0" applyFont="1" applyFill="1" applyProtection="1">
      <protection locked="0"/>
    </xf>
    <xf numFmtId="0" fontId="0" fillId="53" borderId="6" xfId="0" applyFill="1" applyBorder="1" applyProtection="1">
      <protection locked="0"/>
    </xf>
    <xf numFmtId="0" fontId="0" fillId="53" borderId="7" xfId="0" applyFill="1" applyBorder="1" applyProtection="1">
      <protection locked="0"/>
    </xf>
    <xf numFmtId="0" fontId="0" fillId="53" borderId="8" xfId="0" applyFill="1" applyBorder="1" applyProtection="1">
      <protection locked="0"/>
    </xf>
    <xf numFmtId="0" fontId="5" fillId="46" borderId="10" xfId="0" applyFont="1" applyFill="1" applyBorder="1" applyAlignment="1" applyProtection="1">
      <alignment vertical="center" textRotation="90"/>
      <protection locked="0"/>
    </xf>
    <xf numFmtId="0" fontId="5" fillId="48" borderId="10" xfId="0" applyFont="1" applyFill="1" applyBorder="1" applyAlignment="1" applyProtection="1">
      <alignment vertical="center" textRotation="90"/>
      <protection locked="0"/>
    </xf>
    <xf numFmtId="0" fontId="5" fillId="48" borderId="11" xfId="0" applyFont="1" applyFill="1" applyBorder="1" applyAlignment="1" applyProtection="1">
      <alignment vertical="center" textRotation="90"/>
      <protection locked="0"/>
    </xf>
    <xf numFmtId="0" fontId="5" fillId="50" borderId="10" xfId="0" applyFont="1" applyFill="1" applyBorder="1" applyAlignment="1" applyProtection="1">
      <alignment vertical="center" textRotation="90"/>
      <protection locked="0"/>
    </xf>
    <xf numFmtId="0" fontId="5" fillId="50" borderId="11" xfId="0" applyFont="1" applyFill="1" applyBorder="1" applyAlignment="1" applyProtection="1">
      <alignment vertical="center" textRotation="90"/>
      <protection locked="0"/>
    </xf>
    <xf numFmtId="0" fontId="5" fillId="52" borderId="10" xfId="0" applyFont="1" applyFill="1" applyBorder="1" applyAlignment="1" applyProtection="1">
      <alignment vertical="center" textRotation="90"/>
      <protection locked="0"/>
    </xf>
    <xf numFmtId="0" fontId="5" fillId="54" borderId="10" xfId="0" applyFont="1" applyFill="1" applyBorder="1" applyAlignment="1" applyProtection="1">
      <alignment vertical="center" textRotation="90"/>
      <protection locked="0"/>
    </xf>
    <xf numFmtId="0" fontId="5" fillId="52" borderId="4" xfId="0" applyFont="1" applyFill="1" applyBorder="1" applyAlignment="1" applyProtection="1">
      <alignment vertical="center" textRotation="90"/>
      <protection locked="0"/>
    </xf>
    <xf numFmtId="0" fontId="5" fillId="54" borderId="11" xfId="0" applyFont="1" applyFill="1" applyBorder="1" applyAlignment="1" applyProtection="1">
      <alignment vertical="center" textRotation="90"/>
      <protection locked="0"/>
    </xf>
    <xf numFmtId="0" fontId="32" fillId="53" borderId="4" xfId="0" applyFont="1" applyFill="1" applyBorder="1" applyAlignment="1" applyProtection="1">
      <alignment vertical="top" wrapText="1"/>
      <protection locked="0"/>
    </xf>
    <xf numFmtId="0" fontId="35" fillId="53" borderId="5" xfId="0" applyFont="1" applyFill="1" applyBorder="1" applyProtection="1">
      <protection locked="0"/>
    </xf>
    <xf numFmtId="0" fontId="35" fillId="53" borderId="4" xfId="0" applyFont="1" applyFill="1" applyBorder="1" applyProtection="1">
      <protection locked="0"/>
    </xf>
    <xf numFmtId="0" fontId="35" fillId="53" borderId="4" xfId="0" applyFont="1" applyFill="1" applyBorder="1" applyAlignment="1" applyProtection="1">
      <alignment vertical="top" wrapText="1"/>
      <protection locked="0"/>
    </xf>
    <xf numFmtId="0" fontId="41" fillId="53" borderId="6" xfId="0" applyFont="1" applyFill="1" applyBorder="1" applyAlignment="1" applyProtection="1">
      <alignment vertical="center" wrapText="1"/>
      <protection locked="0"/>
    </xf>
    <xf numFmtId="0" fontId="41" fillId="53" borderId="7" xfId="0" applyFont="1" applyFill="1" applyBorder="1" applyAlignment="1" applyProtection="1">
      <alignment vertical="center" wrapText="1"/>
      <protection locked="0"/>
    </xf>
    <xf numFmtId="0" fontId="41" fillId="53" borderId="8" xfId="0" applyFont="1" applyFill="1" applyBorder="1" applyAlignment="1" applyProtection="1">
      <alignment vertical="center" wrapText="1"/>
      <protection locked="0"/>
    </xf>
    <xf numFmtId="0" fontId="48" fillId="53" borderId="5" xfId="0" applyFont="1" applyFill="1" applyBorder="1" applyAlignment="1" applyProtection="1">
      <alignment horizontal="left" vertical="top" wrapText="1"/>
      <protection locked="0"/>
    </xf>
    <xf numFmtId="0" fontId="35" fillId="53" borderId="1" xfId="0" applyFont="1" applyFill="1" applyBorder="1" applyProtection="1">
      <protection locked="0"/>
    </xf>
    <xf numFmtId="0" fontId="35" fillId="53" borderId="2" xfId="0" applyFont="1" applyFill="1" applyBorder="1" applyProtection="1">
      <protection locked="0"/>
    </xf>
    <xf numFmtId="0" fontId="35" fillId="53" borderId="3" xfId="0" applyFont="1" applyFill="1" applyBorder="1" applyProtection="1">
      <protection locked="0"/>
    </xf>
    <xf numFmtId="0" fontId="0" fillId="53" borderId="17" xfId="0" applyFill="1" applyBorder="1" applyProtection="1">
      <protection locked="0"/>
    </xf>
    <xf numFmtId="2" fontId="8" fillId="51" borderId="10" xfId="0" applyNumberFormat="1" applyFont="1" applyFill="1" applyBorder="1"/>
    <xf numFmtId="2" fontId="8" fillId="51" borderId="11" xfId="0" applyNumberFormat="1" applyFont="1" applyFill="1" applyBorder="1"/>
    <xf numFmtId="2" fontId="8" fillId="0" borderId="7" xfId="0" applyNumberFormat="1" applyFont="1" applyBorder="1"/>
    <xf numFmtId="2" fontId="8" fillId="45" borderId="10" xfId="0" applyNumberFormat="1" applyFont="1" applyFill="1" applyBorder="1"/>
    <xf numFmtId="2" fontId="8" fillId="45" borderId="11" xfId="0" applyNumberFormat="1" applyFont="1" applyFill="1" applyBorder="1"/>
    <xf numFmtId="2" fontId="8" fillId="49" borderId="10" xfId="0" applyNumberFormat="1" applyFont="1" applyFill="1" applyBorder="1"/>
    <xf numFmtId="2" fontId="8" fillId="49" borderId="11" xfId="0" applyNumberFormat="1" applyFont="1" applyFill="1" applyBorder="1"/>
    <xf numFmtId="2" fontId="8" fillId="47" borderId="10" xfId="0" applyNumberFormat="1" applyFont="1" applyFill="1" applyBorder="1"/>
    <xf numFmtId="2" fontId="8" fillId="47" borderId="11" xfId="0" applyNumberFormat="1" applyFont="1" applyFill="1" applyBorder="1"/>
    <xf numFmtId="2" fontId="8" fillId="53" borderId="9" xfId="0" applyNumberFormat="1" applyFont="1" applyFill="1" applyBorder="1"/>
    <xf numFmtId="2" fontId="8" fillId="53" borderId="10" xfId="0" applyNumberFormat="1" applyFont="1" applyFill="1" applyBorder="1"/>
    <xf numFmtId="2" fontId="8" fillId="53" borderId="11" xfId="0" applyNumberFormat="1" applyFont="1" applyFill="1" applyBorder="1"/>
    <xf numFmtId="0" fontId="63" fillId="0" borderId="0" xfId="0" applyFont="1"/>
    <xf numFmtId="0" fontId="35" fillId="49" borderId="0" xfId="0" applyFont="1" applyFill="1"/>
    <xf numFmtId="0" fontId="5" fillId="52" borderId="5" xfId="0" applyFont="1" applyFill="1" applyBorder="1" applyAlignment="1" applyProtection="1">
      <alignment vertical="center" textRotation="90"/>
      <protection locked="0"/>
    </xf>
    <xf numFmtId="0" fontId="43" fillId="53" borderId="0" xfId="0" applyFont="1" applyFill="1" applyAlignment="1" applyProtection="1">
      <alignment vertical="center" wrapText="1"/>
      <protection locked="0"/>
    </xf>
    <xf numFmtId="0" fontId="46" fillId="47" borderId="0" xfId="0" applyFont="1" applyFill="1" applyAlignment="1" applyProtection="1">
      <alignment vertical="top" wrapText="1"/>
      <protection locked="0"/>
    </xf>
    <xf numFmtId="0" fontId="35" fillId="47" borderId="0" xfId="0" applyFont="1" applyFill="1"/>
    <xf numFmtId="166" fontId="67" fillId="0" borderId="0" xfId="0" applyNumberFormat="1" applyFont="1"/>
    <xf numFmtId="166" fontId="65" fillId="0" borderId="0" xfId="0" applyNumberFormat="1" applyFont="1"/>
    <xf numFmtId="166" fontId="26" fillId="0" borderId="0" xfId="0" applyNumberFormat="1" applyFont="1"/>
    <xf numFmtId="0" fontId="50" fillId="0" borderId="0" xfId="0" applyFont="1"/>
    <xf numFmtId="0" fontId="71" fillId="47" borderId="0" xfId="0" applyFont="1" applyFill="1" applyProtection="1">
      <protection locked="0"/>
    </xf>
    <xf numFmtId="0" fontId="51" fillId="54" borderId="15" xfId="0" applyFont="1" applyFill="1" applyBorder="1" applyAlignment="1">
      <alignment horizontal="center" vertical="center"/>
    </xf>
    <xf numFmtId="0" fontId="26" fillId="54" borderId="15" xfId="0" applyFont="1" applyFill="1" applyBorder="1" applyAlignment="1">
      <alignment horizontal="center" vertical="center"/>
    </xf>
    <xf numFmtId="0" fontId="53" fillId="54" borderId="15" xfId="0" applyFont="1" applyFill="1" applyBorder="1" applyAlignment="1">
      <alignment horizontal="left" vertical="center"/>
    </xf>
    <xf numFmtId="0" fontId="51" fillId="48" borderId="15" xfId="0" applyFont="1" applyFill="1" applyBorder="1" applyAlignment="1">
      <alignment horizontal="center" vertical="center"/>
    </xf>
    <xf numFmtId="0" fontId="26" fillId="48" borderId="15" xfId="0" applyFont="1" applyFill="1" applyBorder="1" applyAlignment="1">
      <alignment horizontal="center" vertical="center"/>
    </xf>
    <xf numFmtId="0" fontId="51" fillId="50" borderId="15" xfId="0" applyFont="1" applyFill="1" applyBorder="1" applyAlignment="1">
      <alignment horizontal="center" vertical="center"/>
    </xf>
    <xf numFmtId="0" fontId="26" fillId="50" borderId="15" xfId="0" applyFont="1" applyFill="1" applyBorder="1" applyAlignment="1">
      <alignment horizontal="center" vertical="center"/>
    </xf>
    <xf numFmtId="0" fontId="51" fillId="46" borderId="15" xfId="0" applyFont="1" applyFill="1" applyBorder="1" applyAlignment="1">
      <alignment horizontal="center" vertical="center"/>
    </xf>
    <xf numFmtId="0" fontId="26" fillId="46" borderId="15" xfId="0" applyFont="1" applyFill="1" applyBorder="1" applyAlignment="1">
      <alignment horizontal="center" vertical="center"/>
    </xf>
    <xf numFmtId="0" fontId="51" fillId="52" borderId="15" xfId="0" applyFont="1" applyFill="1" applyBorder="1" applyAlignment="1">
      <alignment horizontal="center" vertical="center"/>
    </xf>
    <xf numFmtId="0" fontId="26" fillId="52" borderId="15" xfId="0" applyFont="1" applyFill="1" applyBorder="1" applyAlignment="1">
      <alignment horizontal="center" vertical="center"/>
    </xf>
    <xf numFmtId="0" fontId="51" fillId="14" borderId="15" xfId="0" applyFont="1" applyFill="1" applyBorder="1" applyAlignment="1">
      <alignment horizontal="center" vertical="center"/>
    </xf>
    <xf numFmtId="0" fontId="26" fillId="14" borderId="15" xfId="0" applyFont="1" applyFill="1" applyBorder="1" applyAlignment="1">
      <alignment horizontal="center" vertical="center"/>
    </xf>
    <xf numFmtId="0" fontId="26" fillId="0" borderId="15" xfId="0" applyFont="1" applyBorder="1" applyAlignment="1">
      <alignment horizontal="left" vertical="center"/>
    </xf>
    <xf numFmtId="0" fontId="26" fillId="0" borderId="15" xfId="0" applyFont="1" applyBorder="1" applyAlignment="1">
      <alignment vertical="center"/>
    </xf>
    <xf numFmtId="0" fontId="53" fillId="0" borderId="15" xfId="0" applyFont="1" applyBorder="1" applyAlignment="1">
      <alignment horizontal="left" vertical="center"/>
    </xf>
    <xf numFmtId="0" fontId="35" fillId="53" borderId="0" xfId="0" applyFont="1" applyFill="1"/>
    <xf numFmtId="0" fontId="46" fillId="45" borderId="5" xfId="0" applyFont="1" applyFill="1" applyBorder="1" applyAlignment="1" applyProtection="1">
      <alignment vertical="center"/>
      <protection locked="0"/>
    </xf>
    <xf numFmtId="164" fontId="0" fillId="35" borderId="15" xfId="0" applyNumberFormat="1" applyFill="1" applyBorder="1" applyAlignment="1">
      <alignment horizontal="center" vertical="center"/>
    </xf>
    <xf numFmtId="164" fontId="0" fillId="31" borderId="15" xfId="0" applyNumberFormat="1" applyFill="1" applyBorder="1" applyAlignment="1">
      <alignment horizontal="center" vertical="center"/>
    </xf>
    <xf numFmtId="164" fontId="0" fillId="32" borderId="15" xfId="0" applyNumberFormat="1" applyFill="1" applyBorder="1" applyAlignment="1">
      <alignment horizontal="center" vertical="center"/>
    </xf>
    <xf numFmtId="0" fontId="0" fillId="0" borderId="33" xfId="0" applyBorder="1" applyAlignment="1">
      <alignment horizontal="center"/>
    </xf>
    <xf numFmtId="0" fontId="0" fillId="0" borderId="46" xfId="0" applyBorder="1" applyAlignment="1">
      <alignment horizontal="center"/>
    </xf>
    <xf numFmtId="0" fontId="0" fillId="34" borderId="15" xfId="0" applyFill="1" applyBorder="1" applyAlignment="1">
      <alignment horizontal="center" textRotation="90" wrapText="1"/>
    </xf>
    <xf numFmtId="0" fontId="0" fillId="14" borderId="15" xfId="0" applyFill="1" applyBorder="1" applyAlignment="1">
      <alignment horizontal="center" textRotation="90" wrapText="1"/>
    </xf>
    <xf numFmtId="0" fontId="0" fillId="3" borderId="15" xfId="0" applyFill="1" applyBorder="1" applyAlignment="1">
      <alignment horizontal="center" textRotation="90" wrapText="1"/>
    </xf>
    <xf numFmtId="0" fontId="0" fillId="35" borderId="15" xfId="0" applyFill="1" applyBorder="1" applyAlignment="1">
      <alignment horizontal="center" textRotation="90" wrapText="1"/>
    </xf>
    <xf numFmtId="0" fontId="0" fillId="31" borderId="15" xfId="0" applyFill="1" applyBorder="1" applyAlignment="1">
      <alignment horizontal="center" textRotation="90" wrapText="1"/>
    </xf>
    <xf numFmtId="0" fontId="0" fillId="32" borderId="15" xfId="0" applyFill="1" applyBorder="1" applyAlignment="1">
      <alignment horizontal="center" textRotation="90" wrapText="1"/>
    </xf>
    <xf numFmtId="164" fontId="0" fillId="34" borderId="15" xfId="0" applyNumberFormat="1" applyFill="1" applyBorder="1" applyAlignment="1">
      <alignment horizontal="center" vertical="center"/>
    </xf>
    <xf numFmtId="164" fontId="0" fillId="14" borderId="15" xfId="0" applyNumberFormat="1" applyFill="1" applyBorder="1" applyAlignment="1">
      <alignment horizontal="center" vertical="center"/>
    </xf>
    <xf numFmtId="164" fontId="0" fillId="3" borderId="15" xfId="0" applyNumberFormat="1" applyFill="1" applyBorder="1" applyAlignment="1">
      <alignment horizontal="center" vertical="center"/>
    </xf>
    <xf numFmtId="0" fontId="3" fillId="0" borderId="14" xfId="0" applyFont="1" applyBorder="1" applyAlignment="1">
      <alignment horizontal="center"/>
    </xf>
    <xf numFmtId="0" fontId="3" fillId="0" borderId="48" xfId="0" applyFont="1" applyBorder="1" applyAlignment="1">
      <alignment horizontal="center"/>
    </xf>
    <xf numFmtId="0" fontId="5" fillId="0" borderId="0" xfId="0" applyFont="1" applyAlignment="1">
      <alignment horizontal="center" vertical="center"/>
    </xf>
    <xf numFmtId="0" fontId="5" fillId="0" borderId="0" xfId="0" applyFont="1" applyAlignment="1">
      <alignment horizontal="left" vertical="center"/>
    </xf>
    <xf numFmtId="0" fontId="35" fillId="0" borderId="0" xfId="0" applyFont="1" applyAlignment="1">
      <alignment horizontal="center" vertical="center"/>
    </xf>
    <xf numFmtId="0" fontId="7" fillId="0" borderId="0" xfId="0" applyFont="1" applyAlignment="1">
      <alignment horizontal="left" vertical="center"/>
    </xf>
    <xf numFmtId="0" fontId="0" fillId="0" borderId="20" xfId="0" applyBorder="1" applyAlignment="1">
      <alignment horizontal="center"/>
    </xf>
    <xf numFmtId="2" fontId="53" fillId="50" borderId="37" xfId="0" applyNumberFormat="1" applyFont="1" applyFill="1" applyBorder="1" applyAlignment="1">
      <alignment horizontal="center" vertical="center"/>
    </xf>
    <xf numFmtId="2" fontId="53" fillId="50" borderId="40" xfId="0" applyNumberFormat="1" applyFont="1" applyFill="1" applyBorder="1" applyAlignment="1">
      <alignment horizontal="center" vertical="center"/>
    </xf>
    <xf numFmtId="2" fontId="53" fillId="50" borderId="19" xfId="0" applyNumberFormat="1" applyFont="1" applyFill="1" applyBorder="1" applyAlignment="1">
      <alignment horizontal="center" vertical="center"/>
    </xf>
    <xf numFmtId="2" fontId="53" fillId="48" borderId="37" xfId="0" applyNumberFormat="1" applyFont="1" applyFill="1" applyBorder="1" applyAlignment="1">
      <alignment horizontal="center" vertical="center"/>
    </xf>
    <xf numFmtId="2" fontId="53" fillId="48" borderId="40" xfId="0" applyNumberFormat="1" applyFont="1" applyFill="1" applyBorder="1" applyAlignment="1">
      <alignment horizontal="center" vertical="center"/>
    </xf>
    <xf numFmtId="2" fontId="53" fillId="48" borderId="19" xfId="0" applyNumberFormat="1" applyFont="1" applyFill="1" applyBorder="1" applyAlignment="1">
      <alignment horizontal="center" vertical="center"/>
    </xf>
    <xf numFmtId="2" fontId="53" fillId="54" borderId="37" xfId="0" applyNumberFormat="1" applyFont="1" applyFill="1" applyBorder="1" applyAlignment="1">
      <alignment horizontal="center" vertical="center"/>
    </xf>
    <xf numFmtId="2" fontId="53" fillId="54" borderId="40" xfId="0" applyNumberFormat="1" applyFont="1" applyFill="1" applyBorder="1" applyAlignment="1">
      <alignment horizontal="center" vertical="center"/>
    </xf>
    <xf numFmtId="2" fontId="53" fillId="54" borderId="19" xfId="0" applyNumberFormat="1" applyFont="1" applyFill="1" applyBorder="1" applyAlignment="1">
      <alignment horizontal="center" vertical="center"/>
    </xf>
    <xf numFmtId="2" fontId="53" fillId="46" borderId="37" xfId="0" applyNumberFormat="1" applyFont="1" applyFill="1" applyBorder="1" applyAlignment="1">
      <alignment horizontal="center" vertical="center" wrapText="1"/>
    </xf>
    <xf numFmtId="2" fontId="53" fillId="46" borderId="40" xfId="0" applyNumberFormat="1" applyFont="1" applyFill="1" applyBorder="1" applyAlignment="1">
      <alignment horizontal="center" vertical="center" wrapText="1"/>
    </xf>
    <xf numFmtId="2" fontId="53" fillId="46" borderId="19" xfId="0" applyNumberFormat="1" applyFont="1" applyFill="1" applyBorder="1" applyAlignment="1">
      <alignment horizontal="center" vertical="center" wrapText="1"/>
    </xf>
    <xf numFmtId="2" fontId="53" fillId="52" borderId="37" xfId="0" applyNumberFormat="1" applyFont="1" applyFill="1" applyBorder="1" applyAlignment="1">
      <alignment horizontal="center" vertical="center"/>
    </xf>
    <xf numFmtId="2" fontId="53" fillId="52" borderId="40" xfId="0" applyNumberFormat="1" applyFont="1" applyFill="1" applyBorder="1" applyAlignment="1">
      <alignment horizontal="center" vertical="center"/>
    </xf>
    <xf numFmtId="2" fontId="53" fillId="52" borderId="19" xfId="0" applyNumberFormat="1" applyFont="1" applyFill="1" applyBorder="1" applyAlignment="1">
      <alignment horizontal="center" vertical="center"/>
    </xf>
    <xf numFmtId="0" fontId="43" fillId="49" borderId="0" xfId="0" applyFont="1" applyFill="1" applyAlignment="1" applyProtection="1">
      <alignment horizontal="left"/>
      <protection locked="0"/>
    </xf>
    <xf numFmtId="0" fontId="43" fillId="49" borderId="5" xfId="0" applyFont="1" applyFill="1" applyBorder="1" applyAlignment="1" applyProtection="1">
      <alignment horizontal="left"/>
      <protection locked="0"/>
    </xf>
    <xf numFmtId="0" fontId="7" fillId="51" borderId="0" xfId="0" applyFont="1" applyFill="1" applyAlignment="1" applyProtection="1">
      <alignment horizontal="left" wrapText="1"/>
      <protection locked="0"/>
    </xf>
    <xf numFmtId="0" fontId="43" fillId="49" borderId="0" xfId="0" applyFont="1" applyFill="1" applyAlignment="1" applyProtection="1">
      <alignment horizontal="left" vertical="center" wrapText="1"/>
      <protection locked="0"/>
    </xf>
    <xf numFmtId="0" fontId="50" fillId="46" borderId="49" xfId="0" applyFont="1" applyFill="1" applyBorder="1" applyAlignment="1" applyProtection="1">
      <alignment horizontal="center" vertical="center" wrapText="1"/>
      <protection locked="0"/>
    </xf>
    <xf numFmtId="0" fontId="50" fillId="46" borderId="50" xfId="0" applyFont="1" applyFill="1" applyBorder="1" applyAlignment="1" applyProtection="1">
      <alignment horizontal="center" vertical="center" wrapText="1"/>
      <protection locked="0"/>
    </xf>
    <xf numFmtId="0" fontId="50" fillId="46" borderId="51" xfId="0" applyFont="1" applyFill="1" applyBorder="1" applyAlignment="1" applyProtection="1">
      <alignment horizontal="center" vertical="center" wrapText="1"/>
      <protection locked="0"/>
    </xf>
    <xf numFmtId="0" fontId="50" fillId="52" borderId="49" xfId="0" applyFont="1" applyFill="1" applyBorder="1" applyAlignment="1" applyProtection="1">
      <alignment horizontal="center" vertical="center" wrapText="1"/>
      <protection locked="0"/>
    </xf>
    <xf numFmtId="0" fontId="50" fillId="52" borderId="50" xfId="0" applyFont="1" applyFill="1" applyBorder="1" applyAlignment="1" applyProtection="1">
      <alignment horizontal="center" vertical="center" wrapText="1"/>
      <protection locked="0"/>
    </xf>
    <xf numFmtId="0" fontId="46" fillId="51" borderId="0" xfId="0" applyFont="1" applyFill="1" applyAlignment="1" applyProtection="1">
      <alignment horizontal="left" vertical="center" wrapText="1"/>
      <protection locked="0"/>
    </xf>
    <xf numFmtId="0" fontId="43" fillId="51" borderId="0" xfId="0" applyFont="1" applyFill="1" applyAlignment="1" applyProtection="1">
      <alignment horizontal="left" vertical="center" wrapText="1"/>
      <protection locked="0"/>
    </xf>
    <xf numFmtId="0" fontId="46" fillId="51" borderId="0" xfId="0" applyFont="1" applyFill="1" applyAlignment="1" applyProtection="1">
      <alignment horizontal="left"/>
      <protection locked="0"/>
    </xf>
    <xf numFmtId="0" fontId="46" fillId="51" borderId="5" xfId="0" applyFont="1" applyFill="1" applyBorder="1" applyAlignment="1" applyProtection="1">
      <alignment horizontal="left"/>
      <protection locked="0"/>
    </xf>
    <xf numFmtId="2" fontId="26" fillId="52" borderId="37" xfId="0" applyNumberFormat="1" applyFont="1" applyFill="1" applyBorder="1" applyAlignment="1">
      <alignment horizontal="center" vertical="center"/>
    </xf>
    <xf numFmtId="2" fontId="26" fillId="52" borderId="40" xfId="0" applyNumberFormat="1" applyFont="1" applyFill="1" applyBorder="1" applyAlignment="1">
      <alignment horizontal="center" vertical="center"/>
    </xf>
    <xf numFmtId="2" fontId="26" fillId="52" borderId="19" xfId="0" applyNumberFormat="1" applyFont="1" applyFill="1" applyBorder="1" applyAlignment="1">
      <alignment horizontal="center" vertical="center"/>
    </xf>
    <xf numFmtId="2" fontId="26" fillId="54" borderId="37" xfId="0" applyNumberFormat="1" applyFont="1" applyFill="1" applyBorder="1" applyAlignment="1">
      <alignment horizontal="center" vertical="center"/>
    </xf>
    <xf numFmtId="2" fontId="26" fillId="54" borderId="40" xfId="0" applyNumberFormat="1" applyFont="1" applyFill="1" applyBorder="1" applyAlignment="1">
      <alignment horizontal="center" vertical="center"/>
    </xf>
    <xf numFmtId="2" fontId="26" fillId="54" borderId="19" xfId="0" applyNumberFormat="1" applyFont="1" applyFill="1" applyBorder="1" applyAlignment="1">
      <alignment horizontal="center" vertical="center"/>
    </xf>
    <xf numFmtId="0" fontId="49" fillId="50" borderId="49" xfId="0" applyFont="1" applyFill="1" applyBorder="1" applyAlignment="1" applyProtection="1">
      <alignment horizontal="center" vertical="center" wrapText="1"/>
      <protection locked="0"/>
    </xf>
    <xf numFmtId="0" fontId="49" fillId="50" borderId="50" xfId="0" applyFont="1" applyFill="1" applyBorder="1" applyAlignment="1" applyProtection="1">
      <alignment horizontal="center" vertical="center" wrapText="1"/>
      <protection locked="0"/>
    </xf>
    <xf numFmtId="0" fontId="49" fillId="50" borderId="51" xfId="0" applyFont="1" applyFill="1" applyBorder="1" applyAlignment="1" applyProtection="1">
      <alignment horizontal="center" vertical="center" wrapText="1"/>
      <protection locked="0"/>
    </xf>
    <xf numFmtId="0" fontId="43" fillId="45" borderId="0" xfId="0" applyFont="1" applyFill="1" applyAlignment="1" applyProtection="1">
      <alignment horizontal="left" vertical="center" wrapText="1"/>
      <protection locked="0"/>
    </xf>
    <xf numFmtId="0" fontId="7" fillId="45" borderId="0" xfId="0" applyFont="1" applyFill="1" applyAlignment="1" applyProtection="1">
      <alignment horizontal="left" wrapText="1"/>
      <protection locked="0"/>
    </xf>
    <xf numFmtId="0" fontId="46" fillId="45" borderId="0" xfId="0" applyFont="1" applyFill="1" applyAlignment="1" applyProtection="1">
      <alignment horizontal="left" vertical="center" wrapText="1"/>
      <protection locked="0"/>
    </xf>
    <xf numFmtId="0" fontId="5" fillId="38" borderId="9" xfId="0" applyFont="1" applyFill="1" applyBorder="1" applyAlignment="1">
      <alignment horizontal="center" textRotation="90"/>
    </xf>
    <xf numFmtId="0" fontId="5" fillId="38" borderId="10" xfId="0" applyFont="1" applyFill="1" applyBorder="1" applyAlignment="1">
      <alignment horizontal="center" textRotation="90"/>
    </xf>
    <xf numFmtId="0" fontId="5" fillId="40" borderId="0" xfId="0" applyFont="1" applyFill="1" applyAlignment="1">
      <alignment horizontal="center" vertical="center" wrapText="1"/>
    </xf>
    <xf numFmtId="0" fontId="5" fillId="41" borderId="0" xfId="0" applyFont="1" applyFill="1" applyAlignment="1">
      <alignment horizontal="center" vertical="center" wrapText="1"/>
    </xf>
    <xf numFmtId="0" fontId="5" fillId="41" borderId="5" xfId="0" applyFont="1" applyFill="1" applyBorder="1" applyAlignment="1">
      <alignment horizontal="center" vertical="center" wrapText="1"/>
    </xf>
    <xf numFmtId="0" fontId="43" fillId="47" borderId="0" xfId="0" applyFont="1" applyFill="1" applyAlignment="1" applyProtection="1">
      <alignment horizontal="left" vertical="center" wrapText="1"/>
      <protection locked="0"/>
    </xf>
    <xf numFmtId="0" fontId="43" fillId="47" borderId="13" xfId="0" applyFont="1" applyFill="1" applyBorder="1" applyAlignment="1" applyProtection="1">
      <alignment horizontal="left" vertical="center" wrapText="1"/>
      <protection locked="0"/>
    </xf>
    <xf numFmtId="0" fontId="7" fillId="50" borderId="37" xfId="0" applyFont="1" applyFill="1" applyBorder="1" applyAlignment="1" applyProtection="1">
      <alignment horizontal="center" vertical="center" wrapText="1"/>
      <protection locked="0"/>
    </xf>
    <xf numFmtId="0" fontId="7" fillId="50" borderId="19" xfId="0" applyFont="1" applyFill="1" applyBorder="1" applyAlignment="1" applyProtection="1">
      <alignment horizontal="center" vertical="center" wrapText="1"/>
      <protection locked="0"/>
    </xf>
    <xf numFmtId="0" fontId="7" fillId="49" borderId="0" xfId="0" applyFont="1" applyFill="1" applyAlignment="1" applyProtection="1">
      <alignment horizontal="left" wrapText="1"/>
      <protection locked="0"/>
    </xf>
    <xf numFmtId="0" fontId="46" fillId="53" borderId="0" xfId="0" applyFont="1" applyFill="1" applyAlignment="1" applyProtection="1">
      <alignment horizontal="left" vertical="center" wrapText="1"/>
      <protection locked="0"/>
    </xf>
    <xf numFmtId="0" fontId="5" fillId="39" borderId="0" xfId="0" applyFont="1" applyFill="1" applyAlignment="1">
      <alignment horizontal="center" vertical="center" wrapText="1"/>
    </xf>
    <xf numFmtId="0" fontId="5" fillId="39" borderId="5" xfId="0" applyFont="1" applyFill="1" applyBorder="1" applyAlignment="1">
      <alignment horizontal="center" vertical="center" wrapText="1"/>
    </xf>
    <xf numFmtId="0" fontId="7" fillId="53" borderId="0" xfId="0" applyFont="1" applyFill="1" applyAlignment="1" applyProtection="1">
      <alignment horizontal="left" wrapText="1"/>
      <protection locked="0"/>
    </xf>
    <xf numFmtId="0" fontId="5" fillId="42" borderId="0" xfId="0" applyFont="1" applyFill="1" applyAlignment="1">
      <alignment horizontal="center" vertical="center" wrapText="1"/>
    </xf>
    <xf numFmtId="0" fontId="7" fillId="47" borderId="0" xfId="0" applyFont="1" applyFill="1" applyAlignment="1" applyProtection="1">
      <alignment horizontal="left" wrapText="1"/>
      <protection locked="0"/>
    </xf>
    <xf numFmtId="0" fontId="7" fillId="48" borderId="15" xfId="0" applyFont="1" applyFill="1" applyBorder="1" applyAlignment="1" applyProtection="1">
      <alignment horizontal="center" vertical="center" wrapText="1"/>
      <protection locked="0"/>
    </xf>
    <xf numFmtId="0" fontId="7" fillId="54" borderId="15" xfId="0" applyFont="1" applyFill="1" applyBorder="1" applyAlignment="1" applyProtection="1">
      <alignment horizontal="center" vertical="center" wrapText="1"/>
      <protection locked="0"/>
    </xf>
    <xf numFmtId="0" fontId="7" fillId="50" borderId="15" xfId="0" applyFont="1" applyFill="1" applyBorder="1" applyAlignment="1" applyProtection="1">
      <alignment horizontal="center" vertical="center"/>
      <protection locked="0"/>
    </xf>
    <xf numFmtId="0" fontId="46" fillId="49" borderId="0" xfId="0" applyFont="1" applyFill="1" applyAlignment="1" applyProtection="1">
      <alignment horizontal="left" vertical="center" wrapText="1"/>
      <protection locked="0"/>
    </xf>
    <xf numFmtId="0" fontId="42" fillId="0" borderId="4" xfId="0" applyFont="1" applyBorder="1" applyAlignment="1">
      <alignment horizontal="center" textRotation="90"/>
    </xf>
    <xf numFmtId="0" fontId="5" fillId="38" borderId="0" xfId="0" applyFont="1" applyFill="1" applyAlignment="1">
      <alignment horizontal="center" vertical="center" wrapText="1"/>
    </xf>
    <xf numFmtId="0" fontId="42" fillId="0" borderId="4" xfId="0" applyFont="1" applyBorder="1" applyAlignment="1">
      <alignment horizontal="center" vertical="top" textRotation="90"/>
    </xf>
    <xf numFmtId="0" fontId="38" fillId="0" borderId="4" xfId="0" applyFont="1" applyBorder="1" applyAlignment="1">
      <alignment horizontal="center" vertical="center" textRotation="90"/>
    </xf>
    <xf numFmtId="0" fontId="7" fillId="54" borderId="37" xfId="0" applyFont="1" applyFill="1" applyBorder="1" applyAlignment="1" applyProtection="1">
      <alignment horizontal="center" vertical="center" wrapText="1"/>
      <protection locked="0"/>
    </xf>
    <xf numFmtId="0" fontId="7" fillId="54" borderId="19" xfId="0" applyFont="1" applyFill="1" applyBorder="1" applyAlignment="1" applyProtection="1">
      <alignment horizontal="center" vertical="center" wrapText="1"/>
      <protection locked="0"/>
    </xf>
    <xf numFmtId="0" fontId="7" fillId="53" borderId="0" xfId="0" applyFont="1" applyFill="1" applyAlignment="1" applyProtection="1">
      <alignment horizontal="left" vertical="center" wrapText="1"/>
      <protection locked="0"/>
    </xf>
    <xf numFmtId="0" fontId="5" fillId="39" borderId="2" xfId="0" applyFont="1" applyFill="1" applyBorder="1" applyAlignment="1">
      <alignment horizontal="center" vertical="center" wrapText="1"/>
    </xf>
    <xf numFmtId="0" fontId="5" fillId="40" borderId="2" xfId="0" applyFont="1" applyFill="1" applyBorder="1" applyAlignment="1">
      <alignment horizontal="center" vertical="center" wrapText="1"/>
    </xf>
    <xf numFmtId="0" fontId="5" fillId="40" borderId="3" xfId="0" applyFont="1" applyFill="1" applyBorder="1" applyAlignment="1">
      <alignment horizontal="center" vertical="center" wrapText="1"/>
    </xf>
    <xf numFmtId="0" fontId="5" fillId="40" borderId="5" xfId="0" applyFont="1" applyFill="1" applyBorder="1" applyAlignment="1">
      <alignment horizontal="center" vertical="center" wrapText="1"/>
    </xf>
    <xf numFmtId="0" fontId="5" fillId="41" borderId="2" xfId="0" applyFont="1" applyFill="1" applyBorder="1" applyAlignment="1">
      <alignment horizontal="center" vertical="center" wrapText="1"/>
    </xf>
    <xf numFmtId="0" fontId="5" fillId="42" borderId="2" xfId="0" applyFont="1" applyFill="1" applyBorder="1" applyAlignment="1">
      <alignment horizontal="center" vertical="center" wrapText="1"/>
    </xf>
    <xf numFmtId="0" fontId="5" fillId="42" borderId="5" xfId="0" applyFont="1" applyFill="1" applyBorder="1" applyAlignment="1">
      <alignment horizontal="center" vertical="center" wrapText="1"/>
    </xf>
    <xf numFmtId="0" fontId="26" fillId="52" borderId="15" xfId="0" applyFont="1" applyFill="1" applyBorder="1" applyAlignment="1">
      <alignment horizontal="center" vertical="center" wrapText="1"/>
    </xf>
    <xf numFmtId="0" fontId="43" fillId="49" borderId="13" xfId="0" applyFont="1" applyFill="1" applyBorder="1" applyAlignment="1" applyProtection="1">
      <alignment horizontal="left" vertical="center" wrapText="1"/>
      <protection locked="0"/>
    </xf>
    <xf numFmtId="0" fontId="7" fillId="45" borderId="0" xfId="0" applyFont="1" applyFill="1" applyAlignment="1" applyProtection="1">
      <alignment horizontal="left" vertical="center" wrapText="1"/>
      <protection locked="0"/>
    </xf>
    <xf numFmtId="0" fontId="43" fillId="45" borderId="13" xfId="0" applyFont="1" applyFill="1" applyBorder="1" applyAlignment="1" applyProtection="1">
      <alignment horizontal="left" vertical="center" wrapText="1"/>
      <protection locked="0"/>
    </xf>
    <xf numFmtId="0" fontId="5" fillId="46" borderId="9" xfId="0" applyFont="1" applyFill="1" applyBorder="1" applyAlignment="1" applyProtection="1">
      <alignment horizontal="center" textRotation="90"/>
      <protection locked="0"/>
    </xf>
    <xf numFmtId="0" fontId="5" fillId="46" borderId="10" xfId="0" applyFont="1" applyFill="1" applyBorder="1" applyAlignment="1" applyProtection="1">
      <alignment horizontal="center" textRotation="90"/>
      <protection locked="0"/>
    </xf>
    <xf numFmtId="0" fontId="7" fillId="46" borderId="15" xfId="0" applyFont="1" applyFill="1" applyBorder="1" applyAlignment="1" applyProtection="1">
      <alignment horizontal="center" vertical="center"/>
      <protection locked="0"/>
    </xf>
    <xf numFmtId="0" fontId="7" fillId="51" borderId="0" xfId="0" applyFont="1" applyFill="1" applyAlignment="1" applyProtection="1">
      <alignment horizontal="left" vertical="center" wrapText="1"/>
      <protection locked="0"/>
    </xf>
    <xf numFmtId="0" fontId="52" fillId="51" borderId="0" xfId="0" applyFont="1" applyFill="1" applyAlignment="1" applyProtection="1">
      <alignment horizontal="center" vertical="center"/>
      <protection locked="0"/>
    </xf>
    <xf numFmtId="0" fontId="44" fillId="49" borderId="0" xfId="0" applyFont="1" applyFill="1" applyAlignment="1" applyProtection="1">
      <alignment horizontal="center" vertical="center"/>
      <protection locked="0"/>
    </xf>
    <xf numFmtId="0" fontId="7" fillId="49" borderId="0" xfId="0" applyFont="1" applyFill="1" applyAlignment="1" applyProtection="1">
      <alignment horizontal="left" vertical="center" wrapText="1"/>
      <protection locked="0"/>
    </xf>
    <xf numFmtId="0" fontId="7" fillId="46" borderId="15" xfId="0" applyFont="1" applyFill="1" applyBorder="1" applyAlignment="1" applyProtection="1">
      <alignment horizontal="center" vertical="center" wrapText="1"/>
      <protection locked="0"/>
    </xf>
    <xf numFmtId="0" fontId="43" fillId="45" borderId="0" xfId="0" applyFont="1" applyFill="1" applyAlignment="1" applyProtection="1">
      <alignment horizontal="left" vertical="top" wrapText="1"/>
      <protection locked="0"/>
    </xf>
    <xf numFmtId="0" fontId="44" fillId="45" borderId="0" xfId="0" applyFont="1" applyFill="1" applyAlignment="1" applyProtection="1">
      <alignment horizontal="center" vertical="center"/>
      <protection locked="0"/>
    </xf>
    <xf numFmtId="0" fontId="38" fillId="0" borderId="7" xfId="0" applyFont="1" applyBorder="1" applyAlignment="1">
      <alignment horizontal="center" vertical="center"/>
    </xf>
    <xf numFmtId="0" fontId="7" fillId="52" borderId="15" xfId="0" applyFont="1" applyFill="1" applyBorder="1" applyAlignment="1" applyProtection="1">
      <alignment horizontal="center" vertical="center" wrapText="1"/>
      <protection locked="0"/>
    </xf>
    <xf numFmtId="0" fontId="46" fillId="47" borderId="0" xfId="0" applyFont="1" applyFill="1" applyAlignment="1" applyProtection="1">
      <alignment horizontal="left" vertical="center" wrapText="1"/>
      <protection locked="0"/>
    </xf>
    <xf numFmtId="0" fontId="40" fillId="0" borderId="2" xfId="0" applyFont="1" applyBorder="1" applyAlignment="1">
      <alignment horizontal="center" vertical="center" textRotation="90"/>
    </xf>
    <xf numFmtId="0" fontId="40" fillId="0" borderId="3" xfId="0" applyFont="1" applyBorder="1" applyAlignment="1">
      <alignment horizontal="center" vertical="center" textRotation="90"/>
    </xf>
    <xf numFmtId="0" fontId="40" fillId="0" borderId="0" xfId="0" applyFont="1" applyAlignment="1">
      <alignment horizontal="center" vertical="center" textRotation="90"/>
    </xf>
    <xf numFmtId="0" fontId="40" fillId="0" borderId="5" xfId="0" applyFont="1" applyBorder="1" applyAlignment="1">
      <alignment horizontal="center" vertical="center" textRotation="90"/>
    </xf>
    <xf numFmtId="0" fontId="5" fillId="43" borderId="0" xfId="0" applyFont="1" applyFill="1" applyAlignment="1">
      <alignment horizontal="center" vertical="center" wrapText="1"/>
    </xf>
    <xf numFmtId="0" fontId="7" fillId="0" borderId="2" xfId="0" applyFont="1" applyBorder="1" applyAlignment="1">
      <alignment horizontal="center" vertical="center" wrapText="1"/>
    </xf>
    <xf numFmtId="0" fontId="26" fillId="52" borderId="35" xfId="0" applyFont="1" applyFill="1" applyBorder="1" applyAlignment="1">
      <alignment horizontal="center" vertical="center" wrapText="1"/>
    </xf>
    <xf numFmtId="0" fontId="26" fillId="52" borderId="42" xfId="0" applyFont="1" applyFill="1" applyBorder="1" applyAlignment="1">
      <alignment horizontal="center" vertical="center" wrapText="1"/>
    </xf>
    <xf numFmtId="0" fontId="53" fillId="50" borderId="15" xfId="0" applyFont="1" applyFill="1" applyBorder="1" applyAlignment="1">
      <alignment horizontal="center" vertical="center" wrapText="1"/>
    </xf>
    <xf numFmtId="0" fontId="53" fillId="50" borderId="15" xfId="0" applyFont="1" applyFill="1" applyBorder="1" applyAlignment="1">
      <alignment horizontal="center" vertical="center"/>
    </xf>
    <xf numFmtId="0" fontId="53" fillId="46" borderId="15" xfId="0" applyFont="1" applyFill="1" applyBorder="1" applyAlignment="1">
      <alignment horizontal="center" vertical="center" wrapText="1"/>
    </xf>
    <xf numFmtId="0" fontId="53" fillId="46" borderId="15" xfId="0" applyFont="1" applyFill="1" applyBorder="1" applyAlignment="1">
      <alignment horizontal="center" vertical="center"/>
    </xf>
    <xf numFmtId="0" fontId="53" fillId="48" borderId="15" xfId="0" applyFont="1" applyFill="1" applyBorder="1" applyAlignment="1">
      <alignment horizontal="center" vertical="center" wrapText="1"/>
    </xf>
    <xf numFmtId="0" fontId="53" fillId="48" borderId="15" xfId="0" applyFont="1" applyFill="1" applyBorder="1" applyAlignment="1">
      <alignment horizontal="center" vertical="center"/>
    </xf>
    <xf numFmtId="0" fontId="53" fillId="52" borderId="15" xfId="0" applyFont="1" applyFill="1" applyBorder="1" applyAlignment="1">
      <alignment horizontal="center" vertical="center" wrapText="1"/>
    </xf>
    <xf numFmtId="0" fontId="53" fillId="52" borderId="15" xfId="0" applyFont="1" applyFill="1" applyBorder="1" applyAlignment="1">
      <alignment horizontal="center" vertical="center"/>
    </xf>
    <xf numFmtId="0" fontId="26" fillId="48" borderId="35" xfId="0" applyFont="1" applyFill="1" applyBorder="1" applyAlignment="1">
      <alignment horizontal="center" vertical="center" wrapText="1"/>
    </xf>
    <xf numFmtId="0" fontId="26" fillId="48" borderId="42" xfId="0" applyFont="1" applyFill="1" applyBorder="1" applyAlignment="1">
      <alignment horizontal="center" vertical="center" wrapText="1"/>
    </xf>
    <xf numFmtId="0" fontId="26" fillId="50" borderId="15" xfId="0" applyFont="1" applyFill="1" applyBorder="1" applyAlignment="1">
      <alignment horizontal="center" vertical="center" wrapText="1"/>
    </xf>
    <xf numFmtId="0" fontId="5" fillId="22" borderId="0" xfId="0" applyFont="1" applyFill="1" applyAlignment="1">
      <alignment horizontal="center" vertical="center"/>
    </xf>
    <xf numFmtId="0" fontId="5" fillId="22" borderId="0" xfId="0" applyFont="1" applyFill="1" applyAlignment="1">
      <alignment horizontal="left" vertical="center"/>
    </xf>
    <xf numFmtId="0" fontId="35" fillId="22" borderId="0" xfId="0" applyFont="1" applyFill="1" applyAlignment="1">
      <alignment horizontal="center" vertical="center"/>
    </xf>
    <xf numFmtId="0" fontId="7" fillId="22" borderId="0" xfId="0" applyFont="1" applyFill="1" applyAlignment="1">
      <alignment horizontal="left" vertical="center"/>
    </xf>
    <xf numFmtId="0" fontId="43" fillId="53" borderId="0" xfId="0" applyFont="1" applyFill="1" applyAlignment="1" applyProtection="1">
      <alignment horizontal="left" vertical="center" wrapText="1"/>
      <protection locked="0"/>
    </xf>
    <xf numFmtId="0" fontId="49" fillId="54" borderId="49" xfId="0" applyFont="1" applyFill="1" applyBorder="1" applyAlignment="1" applyProtection="1">
      <alignment horizontal="center" vertical="center" wrapText="1"/>
      <protection locked="0"/>
    </xf>
    <xf numFmtId="0" fontId="49" fillId="54" borderId="50" xfId="0" applyFont="1" applyFill="1" applyBorder="1" applyAlignment="1" applyProtection="1">
      <alignment horizontal="center" vertical="center" wrapText="1"/>
      <protection locked="0"/>
    </xf>
    <xf numFmtId="0" fontId="49" fillId="54" borderId="51" xfId="0" applyFont="1" applyFill="1" applyBorder="1" applyAlignment="1" applyProtection="1">
      <alignment horizontal="center" vertical="center" wrapText="1"/>
      <protection locked="0"/>
    </xf>
    <xf numFmtId="0" fontId="5" fillId="44" borderId="0" xfId="0" applyFont="1" applyFill="1" applyAlignment="1">
      <alignment horizontal="center" vertical="center" wrapText="1"/>
    </xf>
    <xf numFmtId="0" fontId="69" fillId="47" borderId="0" xfId="0" applyFont="1" applyFill="1" applyAlignment="1" applyProtection="1">
      <alignment horizontal="center" vertical="center" wrapText="1"/>
      <protection locked="0"/>
    </xf>
    <xf numFmtId="0" fontId="43" fillId="53" borderId="13" xfId="0" applyFont="1" applyFill="1" applyBorder="1" applyAlignment="1" applyProtection="1">
      <alignment horizontal="left" vertical="center" wrapText="1"/>
      <protection locked="0"/>
    </xf>
    <xf numFmtId="0" fontId="5" fillId="54" borderId="9" xfId="0" applyFont="1" applyFill="1" applyBorder="1" applyAlignment="1" applyProtection="1">
      <alignment horizontal="center" textRotation="90"/>
      <protection locked="0"/>
    </xf>
    <xf numFmtId="0" fontId="5" fillId="54" borderId="10" xfId="0" applyFont="1" applyFill="1" applyBorder="1" applyAlignment="1" applyProtection="1">
      <alignment horizontal="center" textRotation="90"/>
      <protection locked="0"/>
    </xf>
    <xf numFmtId="0" fontId="44" fillId="53" borderId="0" xfId="0" applyFont="1" applyFill="1" applyAlignment="1" applyProtection="1">
      <alignment horizontal="center" vertical="top"/>
      <protection locked="0"/>
    </xf>
    <xf numFmtId="0" fontId="7" fillId="54" borderId="15" xfId="0" applyFont="1" applyFill="1" applyBorder="1" applyAlignment="1" applyProtection="1">
      <alignment horizontal="center" vertical="center"/>
      <protection locked="0"/>
    </xf>
    <xf numFmtId="49" fontId="59" fillId="47" borderId="0" xfId="0" applyNumberFormat="1" applyFont="1" applyFill="1" applyAlignment="1" applyProtection="1">
      <alignment horizontal="left" vertical="top" wrapText="1"/>
      <protection locked="0"/>
    </xf>
    <xf numFmtId="49" fontId="43" fillId="47" borderId="0" xfId="0" applyNumberFormat="1" applyFont="1" applyFill="1" applyAlignment="1" applyProtection="1">
      <alignment horizontal="left" vertical="top" wrapText="1"/>
      <protection locked="0"/>
    </xf>
    <xf numFmtId="0" fontId="43" fillId="53" borderId="0" xfId="0" applyFont="1" applyFill="1" applyAlignment="1" applyProtection="1">
      <alignment horizontal="left" vertical="top" wrapText="1"/>
      <protection locked="0"/>
    </xf>
    <xf numFmtId="0" fontId="46" fillId="53" borderId="0" xfId="0" applyFont="1" applyFill="1" applyAlignment="1" applyProtection="1">
      <alignment horizontal="left" vertical="top" wrapText="1"/>
      <protection locked="0"/>
    </xf>
    <xf numFmtId="0" fontId="49" fillId="48" borderId="49" xfId="0" applyFont="1" applyFill="1" applyBorder="1" applyAlignment="1" applyProtection="1">
      <alignment horizontal="center" vertical="center" wrapText="1"/>
      <protection locked="0"/>
    </xf>
    <xf numFmtId="0" fontId="49" fillId="48" borderId="50" xfId="0" applyFont="1" applyFill="1" applyBorder="1" applyAlignment="1" applyProtection="1">
      <alignment horizontal="center" vertical="center" wrapText="1"/>
      <protection locked="0"/>
    </xf>
    <xf numFmtId="0" fontId="49" fillId="48" borderId="51" xfId="0" applyFont="1" applyFill="1" applyBorder="1" applyAlignment="1" applyProtection="1">
      <alignment horizontal="center" vertical="center" wrapText="1"/>
      <protection locked="0"/>
    </xf>
    <xf numFmtId="0" fontId="5" fillId="48" borderId="9" xfId="0" applyFont="1" applyFill="1" applyBorder="1" applyAlignment="1" applyProtection="1">
      <alignment horizontal="center" textRotation="90"/>
      <protection locked="0"/>
    </xf>
    <xf numFmtId="0" fontId="5" fillId="48" borderId="10" xfId="0" applyFont="1" applyFill="1" applyBorder="1" applyAlignment="1" applyProtection="1">
      <alignment horizontal="center" textRotation="90"/>
      <protection locked="0"/>
    </xf>
    <xf numFmtId="0" fontId="7" fillId="48" borderId="15" xfId="0" applyFont="1" applyFill="1" applyBorder="1" applyAlignment="1" applyProtection="1">
      <alignment horizontal="center" vertical="center"/>
      <protection locked="0"/>
    </xf>
    <xf numFmtId="0" fontId="7" fillId="48" borderId="37" xfId="0" applyFont="1" applyFill="1" applyBorder="1" applyAlignment="1" applyProtection="1">
      <alignment horizontal="center" vertical="center"/>
      <protection locked="0"/>
    </xf>
    <xf numFmtId="0" fontId="7" fillId="48" borderId="19" xfId="0" applyFont="1" applyFill="1" applyBorder="1" applyAlignment="1" applyProtection="1">
      <alignment horizontal="center" vertical="center"/>
      <protection locked="0"/>
    </xf>
    <xf numFmtId="0" fontId="7" fillId="47" borderId="0" xfId="0" applyFont="1" applyFill="1" applyAlignment="1" applyProtection="1">
      <alignment horizontal="left" vertical="center" wrapText="1"/>
      <protection locked="0"/>
    </xf>
    <xf numFmtId="0" fontId="43" fillId="47" borderId="0" xfId="0" applyFont="1" applyFill="1" applyAlignment="1" applyProtection="1">
      <alignment horizontal="left" vertical="top" wrapText="1"/>
      <protection locked="0"/>
    </xf>
    <xf numFmtId="0" fontId="46" fillId="47" borderId="0" xfId="0" applyFont="1" applyFill="1" applyAlignment="1" applyProtection="1">
      <alignment horizontal="left" vertical="top" wrapText="1"/>
      <protection locked="0"/>
    </xf>
    <xf numFmtId="0" fontId="44" fillId="53" borderId="0" xfId="0" applyFont="1" applyFill="1" applyAlignment="1" applyProtection="1">
      <alignment horizontal="center" vertical="center"/>
      <protection locked="0"/>
    </xf>
    <xf numFmtId="49" fontId="59" fillId="53" borderId="0" xfId="0" applyNumberFormat="1" applyFont="1" applyFill="1" applyAlignment="1" applyProtection="1">
      <alignment horizontal="left" vertical="top" wrapText="1"/>
      <protection locked="0"/>
    </xf>
    <xf numFmtId="49" fontId="43" fillId="53" borderId="0" xfId="0" applyNumberFormat="1" applyFont="1" applyFill="1" applyAlignment="1" applyProtection="1">
      <alignment horizontal="left" vertical="top" wrapText="1"/>
      <protection locked="0"/>
    </xf>
    <xf numFmtId="0" fontId="44" fillId="47" borderId="0" xfId="0" applyFont="1" applyFill="1" applyAlignment="1" applyProtection="1">
      <alignment horizontal="center" vertical="center"/>
      <protection locked="0"/>
    </xf>
    <xf numFmtId="0" fontId="43" fillId="47" borderId="0" xfId="0" applyFont="1" applyFill="1" applyAlignment="1" applyProtection="1">
      <alignment horizontal="left"/>
      <protection locked="0"/>
    </xf>
    <xf numFmtId="0" fontId="43" fillId="47" borderId="5" xfId="0" applyFont="1" applyFill="1" applyBorder="1" applyAlignment="1" applyProtection="1">
      <alignment horizontal="left"/>
      <protection locked="0"/>
    </xf>
    <xf numFmtId="0" fontId="5" fillId="50" borderId="9" xfId="0" applyFont="1" applyFill="1" applyBorder="1" applyAlignment="1" applyProtection="1">
      <alignment horizontal="center" textRotation="90"/>
      <protection locked="0"/>
    </xf>
    <xf numFmtId="0" fontId="5" fillId="50" borderId="10" xfId="0" applyFont="1" applyFill="1" applyBorder="1" applyAlignment="1" applyProtection="1">
      <alignment horizontal="center" textRotation="90"/>
      <protection locked="0"/>
    </xf>
    <xf numFmtId="0" fontId="43" fillId="49" borderId="0" xfId="0" applyFont="1" applyFill="1" applyAlignment="1" applyProtection="1">
      <alignment horizontal="left" vertical="top" wrapText="1"/>
      <protection locked="0"/>
    </xf>
    <xf numFmtId="0" fontId="46" fillId="47" borderId="0" xfId="0" applyFont="1" applyFill="1" applyAlignment="1" applyProtection="1">
      <alignment horizontal="left"/>
      <protection locked="0"/>
    </xf>
    <xf numFmtId="0" fontId="46" fillId="47" borderId="5" xfId="0" applyFont="1" applyFill="1" applyBorder="1" applyAlignment="1" applyProtection="1">
      <alignment horizontal="left"/>
      <protection locked="0"/>
    </xf>
    <xf numFmtId="49" fontId="43" fillId="49" borderId="0" xfId="0" applyNumberFormat="1" applyFont="1" applyFill="1" applyAlignment="1" applyProtection="1">
      <alignment horizontal="left" vertical="top" wrapText="1"/>
      <protection locked="0"/>
    </xf>
    <xf numFmtId="49" fontId="59" fillId="49" borderId="0" xfId="0" applyNumberFormat="1" applyFont="1" applyFill="1" applyAlignment="1" applyProtection="1">
      <alignment horizontal="left" vertical="top" wrapText="1"/>
      <protection locked="0"/>
    </xf>
    <xf numFmtId="0" fontId="46" fillId="49" borderId="0" xfId="0" applyFont="1" applyFill="1" applyAlignment="1" applyProtection="1">
      <alignment horizontal="left" vertical="top" wrapText="1"/>
      <protection locked="0"/>
    </xf>
    <xf numFmtId="0" fontId="43" fillId="47" borderId="0" xfId="0" applyFont="1" applyFill="1" applyAlignment="1" applyProtection="1">
      <alignment horizontal="left" vertical="center"/>
      <protection locked="0"/>
    </xf>
    <xf numFmtId="0" fontId="46" fillId="47" borderId="0" xfId="0" applyFont="1" applyFill="1" applyAlignment="1" applyProtection="1">
      <alignment horizontal="left" vertical="center"/>
      <protection locked="0"/>
    </xf>
    <xf numFmtId="0" fontId="46" fillId="45" borderId="0" xfId="0" applyFont="1" applyFill="1" applyAlignment="1" applyProtection="1">
      <alignment horizontal="left" vertical="top" wrapText="1"/>
      <protection locked="0"/>
    </xf>
    <xf numFmtId="0" fontId="43" fillId="51" borderId="13" xfId="0" applyFont="1" applyFill="1" applyBorder="1" applyAlignment="1" applyProtection="1">
      <alignment horizontal="left" vertical="center" wrapText="1"/>
      <protection locked="0"/>
    </xf>
    <xf numFmtId="49" fontId="59" fillId="51" borderId="0" xfId="0" applyNumberFormat="1" applyFont="1" applyFill="1" applyAlignment="1" applyProtection="1">
      <alignment horizontal="left" vertical="top" wrapText="1"/>
      <protection locked="0"/>
    </xf>
    <xf numFmtId="49" fontId="43" fillId="51" borderId="0" xfId="0" applyNumberFormat="1" applyFont="1" applyFill="1" applyAlignment="1" applyProtection="1">
      <alignment horizontal="left" vertical="top" wrapText="1"/>
      <protection locked="0"/>
    </xf>
    <xf numFmtId="49" fontId="59" fillId="45" borderId="0" xfId="0" applyNumberFormat="1" applyFont="1" applyFill="1" applyAlignment="1" applyProtection="1">
      <alignment horizontal="left" vertical="top" wrapText="1"/>
      <protection locked="0"/>
    </xf>
    <xf numFmtId="49" fontId="43" fillId="45" borderId="0" xfId="0" applyNumberFormat="1" applyFont="1" applyFill="1" applyAlignment="1" applyProtection="1">
      <alignment horizontal="left" vertical="top" wrapText="1"/>
      <protection locked="0"/>
    </xf>
    <xf numFmtId="0" fontId="26" fillId="50" borderId="35" xfId="0" applyFont="1" applyFill="1" applyBorder="1" applyAlignment="1">
      <alignment horizontal="center" vertical="center" wrapText="1"/>
    </xf>
    <xf numFmtId="0" fontId="26" fillId="50" borderId="42" xfId="0" applyFont="1" applyFill="1" applyBorder="1" applyAlignment="1">
      <alignment horizontal="center" vertical="center" wrapText="1"/>
    </xf>
    <xf numFmtId="0" fontId="26" fillId="0" borderId="15" xfId="0" applyFont="1" applyBorder="1" applyAlignment="1">
      <alignment horizontal="center"/>
    </xf>
    <xf numFmtId="0" fontId="26" fillId="54" borderId="15" xfId="0" applyFont="1" applyFill="1" applyBorder="1" applyAlignment="1">
      <alignment horizontal="center" vertical="center" wrapText="1"/>
    </xf>
    <xf numFmtId="0" fontId="26" fillId="0" borderId="15" xfId="0" applyFont="1" applyBorder="1" applyAlignment="1">
      <alignment horizontal="center" wrapText="1"/>
    </xf>
    <xf numFmtId="0" fontId="45" fillId="0" borderId="15" xfId="0" applyFont="1" applyBorder="1" applyAlignment="1">
      <alignment horizontal="center"/>
    </xf>
    <xf numFmtId="0" fontId="26" fillId="46" borderId="15" xfId="0" applyFont="1" applyFill="1" applyBorder="1" applyAlignment="1">
      <alignment horizontal="center" vertical="center" wrapText="1"/>
    </xf>
    <xf numFmtId="0" fontId="5" fillId="52" borderId="9" xfId="0" applyFont="1" applyFill="1" applyBorder="1" applyAlignment="1" applyProtection="1">
      <alignment horizontal="center" textRotation="90"/>
      <protection locked="0"/>
    </xf>
    <xf numFmtId="0" fontId="5" fillId="52" borderId="10" xfId="0" applyFont="1" applyFill="1" applyBorder="1" applyAlignment="1" applyProtection="1">
      <alignment horizontal="center" textRotation="90"/>
      <protection locked="0"/>
    </xf>
    <xf numFmtId="0" fontId="26" fillId="46" borderId="35" xfId="0" applyFont="1" applyFill="1" applyBorder="1" applyAlignment="1">
      <alignment horizontal="center" vertical="center" wrapText="1"/>
    </xf>
    <xf numFmtId="0" fontId="26" fillId="46" borderId="42" xfId="0" applyFont="1" applyFill="1" applyBorder="1" applyAlignment="1">
      <alignment horizontal="center" vertical="center" wrapText="1"/>
    </xf>
    <xf numFmtId="0" fontId="26" fillId="48" borderId="15" xfId="0" applyFont="1" applyFill="1" applyBorder="1" applyAlignment="1">
      <alignment horizontal="center" vertical="center" wrapText="1"/>
    </xf>
    <xf numFmtId="0" fontId="53" fillId="54" borderId="15" xfId="0" applyFont="1" applyFill="1" applyBorder="1" applyAlignment="1">
      <alignment horizontal="center" vertical="center" wrapText="1"/>
    </xf>
    <xf numFmtId="0" fontId="53" fillId="28" borderId="15" xfId="0" applyFont="1" applyFill="1" applyBorder="1" applyAlignment="1">
      <alignment horizontal="center" vertical="center"/>
    </xf>
    <xf numFmtId="2" fontId="26" fillId="50" borderId="37" xfId="0" applyNumberFormat="1" applyFont="1" applyFill="1" applyBorder="1" applyAlignment="1">
      <alignment horizontal="center" vertical="center"/>
    </xf>
    <xf numFmtId="2" fontId="26" fillId="50" borderId="40" xfId="0" applyNumberFormat="1" applyFont="1" applyFill="1" applyBorder="1" applyAlignment="1">
      <alignment horizontal="center" vertical="center"/>
    </xf>
    <xf numFmtId="2" fontId="26" fillId="50" borderId="19" xfId="0" applyNumberFormat="1" applyFont="1" applyFill="1" applyBorder="1" applyAlignment="1">
      <alignment horizontal="center" vertical="center"/>
    </xf>
    <xf numFmtId="0" fontId="26" fillId="0" borderId="40" xfId="0" applyFont="1" applyBorder="1" applyAlignment="1">
      <alignment horizontal="right" vertical="top"/>
    </xf>
    <xf numFmtId="2" fontId="26" fillId="48" borderId="37" xfId="0" applyNumberFormat="1" applyFont="1" applyFill="1" applyBorder="1" applyAlignment="1">
      <alignment horizontal="center" vertical="center"/>
    </xf>
    <xf numFmtId="2" fontId="26" fillId="48" borderId="40" xfId="0" applyNumberFormat="1" applyFont="1" applyFill="1" applyBorder="1" applyAlignment="1">
      <alignment horizontal="center" vertical="center"/>
    </xf>
    <xf numFmtId="2" fontId="26" fillId="48" borderId="19" xfId="0" applyNumberFormat="1" applyFont="1" applyFill="1" applyBorder="1" applyAlignment="1">
      <alignment horizontal="center" vertical="center"/>
    </xf>
    <xf numFmtId="2" fontId="26" fillId="46" borderId="37" xfId="0" applyNumberFormat="1" applyFont="1" applyFill="1" applyBorder="1" applyAlignment="1">
      <alignment horizontal="center" vertical="center"/>
    </xf>
    <xf numFmtId="2" fontId="26" fillId="46" borderId="40" xfId="0" applyNumberFormat="1" applyFont="1" applyFill="1" applyBorder="1" applyAlignment="1">
      <alignment horizontal="center" vertical="center"/>
    </xf>
    <xf numFmtId="2" fontId="26" fillId="46" borderId="19" xfId="0" applyNumberFormat="1" applyFont="1" applyFill="1" applyBorder="1" applyAlignment="1">
      <alignment horizontal="center" vertical="center"/>
    </xf>
    <xf numFmtId="0" fontId="67" fillId="0" borderId="37" xfId="0" applyFont="1" applyBorder="1" applyAlignment="1">
      <alignment horizontal="center" vertical="center"/>
    </xf>
    <xf numFmtId="0" fontId="67" fillId="0" borderId="19" xfId="0" applyFont="1" applyBorder="1" applyAlignment="1">
      <alignment horizontal="center" vertical="center"/>
    </xf>
    <xf numFmtId="0" fontId="67" fillId="0" borderId="37" xfId="0" applyFont="1" applyBorder="1" applyAlignment="1">
      <alignment horizontal="center" vertical="center" wrapText="1"/>
    </xf>
    <xf numFmtId="0" fontId="67" fillId="0" borderId="19" xfId="0" applyFont="1" applyBorder="1" applyAlignment="1">
      <alignment horizontal="center" vertical="center" wrapText="1"/>
    </xf>
    <xf numFmtId="0" fontId="26" fillId="0" borderId="37" xfId="0" applyFont="1" applyBorder="1" applyAlignment="1">
      <alignment horizontal="center" vertical="center"/>
    </xf>
    <xf numFmtId="0" fontId="26" fillId="0" borderId="19" xfId="0" applyFont="1" applyBorder="1" applyAlignment="1">
      <alignment horizontal="center" vertical="center"/>
    </xf>
    <xf numFmtId="0" fontId="43" fillId="51" borderId="0" xfId="0" applyFont="1" applyFill="1" applyAlignment="1" applyProtection="1">
      <alignment horizontal="left" vertical="top" wrapText="1"/>
      <protection locked="0"/>
    </xf>
    <xf numFmtId="0" fontId="7" fillId="50" borderId="16" xfId="0" applyFont="1" applyFill="1" applyBorder="1" applyAlignment="1" applyProtection="1">
      <alignment horizontal="center" vertical="center" wrapText="1"/>
      <protection locked="0"/>
    </xf>
    <xf numFmtId="0" fontId="53" fillId="28" borderId="37" xfId="0" applyFont="1" applyFill="1" applyBorder="1" applyAlignment="1">
      <alignment horizontal="center" vertical="center"/>
    </xf>
    <xf numFmtId="0" fontId="53" fillId="28" borderId="19" xfId="0" applyFont="1" applyFill="1" applyBorder="1" applyAlignment="1">
      <alignment horizontal="center" vertical="center"/>
    </xf>
    <xf numFmtId="2" fontId="26" fillId="15" borderId="15" xfId="0" applyNumberFormat="1" applyFont="1" applyFill="1" applyBorder="1" applyAlignment="1">
      <alignment horizontal="center" vertical="center"/>
    </xf>
    <xf numFmtId="0" fontId="26" fillId="15" borderId="15" xfId="0" applyFont="1" applyFill="1" applyBorder="1" applyAlignment="1">
      <alignment horizontal="center" vertical="center"/>
    </xf>
    <xf numFmtId="2" fontId="26" fillId="15" borderId="37" xfId="0" applyNumberFormat="1" applyFont="1" applyFill="1" applyBorder="1" applyAlignment="1">
      <alignment horizontal="center" vertical="center"/>
    </xf>
    <xf numFmtId="2" fontId="26" fillId="15" borderId="19" xfId="0" applyNumberFormat="1" applyFont="1" applyFill="1" applyBorder="1" applyAlignment="1">
      <alignment horizontal="center" vertical="center"/>
    </xf>
    <xf numFmtId="0" fontId="59" fillId="51" borderId="0" xfId="0" applyFont="1" applyFill="1" applyAlignment="1" applyProtection="1">
      <alignment horizontal="left" vertical="top" wrapText="1"/>
      <protection locked="0"/>
    </xf>
    <xf numFmtId="0" fontId="58" fillId="51" borderId="0" xfId="0" applyFont="1" applyFill="1" applyAlignment="1" applyProtection="1">
      <alignment horizontal="left" vertical="top" wrapText="1"/>
      <protection locked="0"/>
    </xf>
    <xf numFmtId="2" fontId="26" fillId="15" borderId="15" xfId="0" applyNumberFormat="1" applyFont="1" applyFill="1" applyBorder="1" applyAlignment="1">
      <alignment horizontal="center" vertical="center" wrapText="1"/>
    </xf>
    <xf numFmtId="0" fontId="26" fillId="15" borderId="15" xfId="0" applyFont="1" applyFill="1" applyBorder="1" applyAlignment="1">
      <alignment horizontal="center" vertical="center" wrapText="1"/>
    </xf>
    <xf numFmtId="0" fontId="53" fillId="0" borderId="15" xfId="0" applyFont="1" applyBorder="1" applyAlignment="1">
      <alignment horizontal="center" wrapText="1"/>
    </xf>
    <xf numFmtId="0" fontId="7" fillId="52" borderId="15" xfId="0" applyFont="1" applyFill="1" applyBorder="1" applyAlignment="1" applyProtection="1">
      <alignment horizontal="center" vertical="center"/>
      <protection locked="0"/>
    </xf>
    <xf numFmtId="0" fontId="53" fillId="54" borderId="15" xfId="0" applyFont="1" applyFill="1" applyBorder="1" applyAlignment="1">
      <alignment horizontal="center" vertical="center"/>
    </xf>
    <xf numFmtId="0" fontId="8" fillId="34" borderId="0" xfId="0" applyFont="1" applyFill="1" applyAlignment="1">
      <alignment horizontal="center" vertical="center" wrapText="1"/>
    </xf>
    <xf numFmtId="0" fontId="46" fillId="51" borderId="0" xfId="0" applyFont="1" applyFill="1" applyAlignment="1" applyProtection="1">
      <alignment horizontal="left" vertical="top" wrapText="1"/>
      <protection locked="0"/>
    </xf>
    <xf numFmtId="0" fontId="53" fillId="0" borderId="15" xfId="0" applyFont="1" applyBorder="1" applyAlignment="1">
      <alignment horizontal="center" vertical="center" wrapText="1"/>
    </xf>
    <xf numFmtId="0" fontId="5" fillId="52" borderId="1" xfId="0" applyFont="1" applyFill="1" applyBorder="1" applyAlignment="1" applyProtection="1">
      <alignment horizontal="center" textRotation="90"/>
      <protection locked="0"/>
    </xf>
    <xf numFmtId="0" fontId="5" fillId="52" borderId="4" xfId="0" applyFont="1" applyFill="1" applyBorder="1" applyAlignment="1" applyProtection="1">
      <alignment horizontal="center" textRotation="90"/>
      <protection locked="0"/>
    </xf>
    <xf numFmtId="0" fontId="44" fillId="51" borderId="0" xfId="0" applyFont="1" applyFill="1" applyAlignment="1" applyProtection="1">
      <alignment horizontal="center" vertical="center"/>
      <protection locked="0"/>
    </xf>
    <xf numFmtId="0" fontId="54" fillId="22" borderId="0" xfId="0" applyFont="1" applyFill="1" applyAlignment="1">
      <alignment horizontal="center"/>
    </xf>
    <xf numFmtId="0" fontId="7" fillId="52" borderId="37" xfId="0" applyFont="1" applyFill="1" applyBorder="1" applyAlignment="1" applyProtection="1">
      <alignment horizontal="center" vertical="center" wrapText="1"/>
      <protection locked="0"/>
    </xf>
    <xf numFmtId="0" fontId="7" fillId="52" borderId="19" xfId="0" applyFont="1" applyFill="1" applyBorder="1" applyAlignment="1" applyProtection="1">
      <alignment horizontal="center" vertical="center" wrapText="1"/>
      <protection locked="0"/>
    </xf>
    <xf numFmtId="0" fontId="52" fillId="22" borderId="0" xfId="0" applyFont="1" applyFill="1" applyAlignment="1">
      <alignment horizontal="center" vertical="center"/>
    </xf>
    <xf numFmtId="0" fontId="43" fillId="51" borderId="0" xfId="0" applyFont="1" applyFill="1" applyAlignment="1" applyProtection="1">
      <alignment horizontal="left"/>
      <protection locked="0"/>
    </xf>
    <xf numFmtId="0" fontId="43" fillId="51" borderId="5" xfId="0" applyFont="1" applyFill="1" applyBorder="1" applyAlignment="1" applyProtection="1">
      <alignment horizontal="left"/>
      <protection locked="0"/>
    </xf>
    <xf numFmtId="0" fontId="46" fillId="45" borderId="0" xfId="0" applyFont="1" applyFill="1" applyAlignment="1" applyProtection="1">
      <alignment horizontal="left" vertical="center"/>
      <protection locked="0"/>
    </xf>
    <xf numFmtId="2" fontId="53" fillId="46" borderId="37" xfId="0" applyNumberFormat="1" applyFont="1" applyFill="1" applyBorder="1" applyAlignment="1">
      <alignment horizontal="center" vertical="center"/>
    </xf>
    <xf numFmtId="2" fontId="53" fillId="46" borderId="19" xfId="0" applyNumberFormat="1" applyFont="1" applyFill="1" applyBorder="1" applyAlignment="1">
      <alignment horizontal="center" vertical="center"/>
    </xf>
    <xf numFmtId="0" fontId="59" fillId="53" borderId="0" xfId="0" applyFont="1" applyFill="1" applyAlignment="1" applyProtection="1">
      <alignment horizontal="left" vertical="top" wrapText="1"/>
      <protection locked="0"/>
    </xf>
    <xf numFmtId="0" fontId="58" fillId="53" borderId="0" xfId="0" applyFont="1" applyFill="1" applyAlignment="1" applyProtection="1">
      <alignment horizontal="left" vertical="top" wrapText="1"/>
      <protection locked="0"/>
    </xf>
    <xf numFmtId="0" fontId="7" fillId="48" borderId="37" xfId="0" applyFont="1" applyFill="1" applyBorder="1" applyAlignment="1" applyProtection="1">
      <alignment horizontal="center" vertical="center" wrapText="1"/>
      <protection locked="0"/>
    </xf>
    <xf numFmtId="0" fontId="7" fillId="48" borderId="19" xfId="0" applyFont="1" applyFill="1" applyBorder="1" applyAlignment="1" applyProtection="1">
      <alignment horizontal="center" vertical="center" wrapText="1"/>
      <protection locked="0"/>
    </xf>
    <xf numFmtId="0" fontId="43" fillId="53" borderId="13" xfId="0" applyFont="1" applyFill="1" applyBorder="1" applyAlignment="1" applyProtection="1">
      <alignment horizontal="left" vertical="top" wrapText="1"/>
      <protection locked="0"/>
    </xf>
    <xf numFmtId="0" fontId="26" fillId="14" borderId="0" xfId="0" applyFont="1" applyFill="1" applyAlignment="1">
      <alignment horizontal="center" vertical="center"/>
    </xf>
    <xf numFmtId="0" fontId="59" fillId="47" borderId="0" xfId="0" applyFont="1" applyFill="1" applyAlignment="1" applyProtection="1">
      <alignment horizontal="left" vertical="top" wrapText="1"/>
      <protection locked="0"/>
    </xf>
    <xf numFmtId="0" fontId="59" fillId="45" borderId="0" xfId="0" applyFont="1" applyFill="1" applyAlignment="1" applyProtection="1">
      <alignment horizontal="left" vertical="top" wrapText="1"/>
      <protection locked="0"/>
    </xf>
    <xf numFmtId="0" fontId="70" fillId="49" borderId="0" xfId="3" applyFont="1" applyFill="1" applyAlignment="1" applyProtection="1">
      <alignment horizontal="left"/>
      <protection locked="0"/>
    </xf>
    <xf numFmtId="0" fontId="46" fillId="45" borderId="0" xfId="0" applyFont="1" applyFill="1" applyAlignment="1">
      <alignment vertical="center"/>
    </xf>
    <xf numFmtId="0" fontId="46" fillId="49" borderId="0" xfId="0" applyFont="1" applyFill="1" applyAlignment="1" applyProtection="1">
      <alignment horizontal="left" vertical="center"/>
      <protection locked="0"/>
    </xf>
    <xf numFmtId="0" fontId="46" fillId="49" borderId="5" xfId="0" applyFont="1" applyFill="1" applyBorder="1" applyAlignment="1" applyProtection="1">
      <alignment horizontal="left" vertical="center"/>
      <protection locked="0"/>
    </xf>
    <xf numFmtId="0" fontId="46" fillId="45" borderId="5" xfId="0" applyFont="1" applyFill="1" applyBorder="1" applyAlignment="1" applyProtection="1">
      <alignment horizontal="left" vertical="center"/>
      <protection locked="0"/>
    </xf>
    <xf numFmtId="0" fontId="43" fillId="45" borderId="0" xfId="0" applyFont="1" applyFill="1" applyAlignment="1" applyProtection="1">
      <alignment horizontal="left"/>
      <protection locked="0"/>
    </xf>
    <xf numFmtId="0" fontId="43" fillId="45" borderId="5" xfId="0" applyFont="1" applyFill="1" applyBorder="1" applyAlignment="1" applyProtection="1">
      <alignment horizontal="left"/>
      <protection locked="0"/>
    </xf>
    <xf numFmtId="0" fontId="61" fillId="45" borderId="0" xfId="3" applyFont="1" applyFill="1" applyAlignment="1" applyProtection="1">
      <alignment horizontal="left"/>
      <protection locked="0"/>
    </xf>
    <xf numFmtId="0" fontId="1" fillId="45" borderId="0" xfId="3" applyFont="1" applyFill="1" applyAlignment="1" applyProtection="1">
      <alignment horizontal="left"/>
      <protection locked="0"/>
    </xf>
    <xf numFmtId="0" fontId="68" fillId="45" borderId="0" xfId="0" applyFont="1" applyFill="1" applyAlignment="1" applyProtection="1">
      <alignment horizontal="left"/>
      <protection locked="0"/>
    </xf>
    <xf numFmtId="0" fontId="68" fillId="45" borderId="5" xfId="0" applyFont="1" applyFill="1" applyBorder="1" applyAlignment="1" applyProtection="1">
      <alignment horizontal="left"/>
      <protection locked="0"/>
    </xf>
    <xf numFmtId="0" fontId="0" fillId="0" borderId="0" xfId="0" applyAlignment="1">
      <alignment horizontal="center"/>
    </xf>
    <xf numFmtId="0" fontId="0" fillId="0" borderId="0" xfId="0" applyAlignment="1">
      <alignment horizontal="left"/>
    </xf>
    <xf numFmtId="0" fontId="6" fillId="4" borderId="14" xfId="1" applyFont="1" applyFill="1" applyBorder="1" applyAlignment="1">
      <alignment horizontal="center" vertical="center"/>
    </xf>
    <xf numFmtId="0" fontId="6" fillId="8" borderId="14" xfId="1" applyFont="1" applyFill="1" applyBorder="1" applyAlignment="1">
      <alignment horizontal="center" vertical="center"/>
    </xf>
    <xf numFmtId="0" fontId="6" fillId="9" borderId="14" xfId="1" applyFont="1" applyFill="1" applyBorder="1" applyAlignment="1">
      <alignment horizontal="center" vertical="center"/>
    </xf>
    <xf numFmtId="0" fontId="2" fillId="10" borderId="19" xfId="1" applyFont="1" applyFill="1" applyBorder="1" applyAlignment="1">
      <alignment horizontal="center" vertical="center" wrapText="1"/>
    </xf>
    <xf numFmtId="0" fontId="4" fillId="0" borderId="0" xfId="1" applyAlignment="1">
      <alignment vertical="top" wrapText="1"/>
    </xf>
    <xf numFmtId="0" fontId="4" fillId="0" borderId="0" xfId="1" applyAlignment="1">
      <alignment vertical="top"/>
    </xf>
    <xf numFmtId="0" fontId="4" fillId="0" borderId="0" xfId="1" applyAlignment="1">
      <alignment horizontal="left" vertical="top" wrapText="1"/>
    </xf>
    <xf numFmtId="0" fontId="5" fillId="0" borderId="37" xfId="1" applyFont="1" applyBorder="1" applyAlignment="1">
      <alignment horizontal="left" vertical="top" wrapText="1"/>
    </xf>
    <xf numFmtId="0" fontId="5" fillId="0" borderId="19" xfId="1" applyFont="1" applyBorder="1" applyAlignment="1">
      <alignment horizontal="left" vertical="top" wrapText="1"/>
    </xf>
    <xf numFmtId="0" fontId="6" fillId="11" borderId="27" xfId="1" applyFont="1" applyFill="1" applyBorder="1" applyAlignment="1" applyProtection="1">
      <alignment horizontal="center" vertical="center"/>
      <protection locked="0"/>
    </xf>
    <xf numFmtId="0" fontId="6" fillId="11" borderId="33" xfId="1" applyFont="1" applyFill="1" applyBorder="1" applyAlignment="1" applyProtection="1">
      <alignment horizontal="center" vertical="center"/>
      <protection locked="0"/>
    </xf>
    <xf numFmtId="0" fontId="6" fillId="11" borderId="28" xfId="1" applyFont="1" applyFill="1" applyBorder="1" applyAlignment="1" applyProtection="1">
      <alignment horizontal="center" vertical="center"/>
      <protection locked="0"/>
    </xf>
    <xf numFmtId="0" fontId="6" fillId="11" borderId="21" xfId="1" applyFont="1" applyFill="1" applyBorder="1" applyAlignment="1" applyProtection="1">
      <alignment horizontal="center" vertical="center"/>
      <protection locked="0"/>
    </xf>
    <xf numFmtId="0" fontId="6" fillId="11" borderId="29" xfId="1" applyFont="1" applyFill="1" applyBorder="1" applyAlignment="1" applyProtection="1">
      <alignment horizontal="center" vertical="center"/>
      <protection locked="0"/>
    </xf>
    <xf numFmtId="0" fontId="6" fillId="11" borderId="34" xfId="1" applyFont="1" applyFill="1" applyBorder="1" applyAlignment="1" applyProtection="1">
      <alignment horizontal="center" vertical="center"/>
      <protection locked="0"/>
    </xf>
    <xf numFmtId="0" fontId="6" fillId="4" borderId="31" xfId="1" applyFont="1" applyFill="1" applyBorder="1" applyAlignment="1" applyProtection="1">
      <alignment horizontal="center" vertical="center"/>
      <protection locked="0"/>
    </xf>
    <xf numFmtId="0" fontId="6" fillId="4" borderId="32" xfId="1" applyFont="1" applyFill="1" applyBorder="1" applyAlignment="1" applyProtection="1">
      <alignment horizontal="center" vertical="center"/>
      <protection locked="0"/>
    </xf>
    <xf numFmtId="0" fontId="6" fillId="8" borderId="29" xfId="1" applyFont="1" applyFill="1" applyBorder="1" applyAlignment="1" applyProtection="1">
      <alignment horizontal="center" vertical="center"/>
      <protection locked="0"/>
    </xf>
    <xf numFmtId="0" fontId="6" fillId="8" borderId="31" xfId="1" applyFont="1" applyFill="1" applyBorder="1" applyAlignment="1" applyProtection="1">
      <alignment horizontal="center" vertical="center"/>
      <protection locked="0"/>
    </xf>
    <xf numFmtId="0" fontId="6" fillId="8" borderId="32" xfId="1" applyFont="1" applyFill="1" applyBorder="1" applyAlignment="1" applyProtection="1">
      <alignment horizontal="center" vertical="center"/>
      <protection locked="0"/>
    </xf>
    <xf numFmtId="0" fontId="6" fillId="9" borderId="31" xfId="1" applyFont="1" applyFill="1" applyBorder="1" applyAlignment="1" applyProtection="1">
      <alignment horizontal="center" vertical="center"/>
      <protection locked="0"/>
    </xf>
    <xf numFmtId="0" fontId="6" fillId="9" borderId="32" xfId="1" applyFont="1" applyFill="1" applyBorder="1" applyAlignment="1" applyProtection="1">
      <alignment horizontal="center" vertical="center"/>
      <protection locked="0"/>
    </xf>
  </cellXfs>
  <cellStyles count="4">
    <cellStyle name="Link" xfId="3" builtinId="8"/>
    <cellStyle name="Normal" xfId="0" builtinId="0"/>
    <cellStyle name="Normal 2" xfId="1"/>
    <cellStyle name="Procent" xfId="2" builtinId="5"/>
  </cellStyles>
  <dxfs count="3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E6C2DC"/>
        </patternFill>
      </fill>
    </dxf>
    <dxf>
      <fill>
        <patternFill>
          <bgColor rgb="FFA7B4D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8A897"/>
        </patternFill>
      </fill>
    </dxf>
    <dxf>
      <fill>
        <patternFill>
          <bgColor rgb="FFA3D7BA"/>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D57F"/>
        </patternFill>
      </fill>
    </dxf>
    <dxf>
      <fill>
        <patternFill>
          <bgColor rgb="FFFFFF00"/>
        </patternFill>
      </fill>
    </dxf>
  </dxfs>
  <tableStyles count="0" defaultTableStyle="TableStyleMedium2" defaultPivotStyle="PivotStyleLight16"/>
  <colors>
    <mruColors>
      <color rgb="FFD3DAEF"/>
      <color rgb="FFA7B4DC"/>
      <color rgb="FFFFECC1"/>
      <color rgb="FFE6C2DC"/>
      <color rgb="FFF8A897"/>
      <color rgb="FFA3D7BA"/>
      <color rgb="FFFFD57F"/>
      <color rgb="FFD2EBDC"/>
      <color rgb="FFFCD4CA"/>
      <color rgb="FFF6DF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c:spPr>
          <c:dPt>
            <c:idx val="0"/>
            <c:bubble3D val="0"/>
            <c:spPr>
              <a:solidFill>
                <a:srgbClr val="FFECC1"/>
              </a:solidFill>
              <a:ln w="19050">
                <a:noFill/>
              </a:ln>
              <a:effectLst/>
            </c:spPr>
            <c:extLst>
              <c:ext xmlns:c16="http://schemas.microsoft.com/office/drawing/2014/chart" uri="{C3380CC4-5D6E-409C-BE32-E72D297353CC}">
                <c16:uniqueId val="{00000001-32FB-4BA2-90B6-1688BF42A5E5}"/>
              </c:ext>
            </c:extLst>
          </c:dPt>
          <c:dPt>
            <c:idx val="1"/>
            <c:bubble3D val="0"/>
            <c:spPr>
              <a:solidFill>
                <a:srgbClr val="D2EBDC"/>
              </a:solidFill>
              <a:ln w="19050">
                <a:noFill/>
              </a:ln>
              <a:effectLst/>
            </c:spPr>
            <c:extLst>
              <c:ext xmlns:c16="http://schemas.microsoft.com/office/drawing/2014/chart" uri="{C3380CC4-5D6E-409C-BE32-E72D297353CC}">
                <c16:uniqueId val="{00000003-32FB-4BA2-90B6-1688BF42A5E5}"/>
              </c:ext>
            </c:extLst>
          </c:dPt>
          <c:dPt>
            <c:idx val="2"/>
            <c:bubble3D val="0"/>
            <c:spPr>
              <a:solidFill>
                <a:srgbClr val="FCD4CA"/>
              </a:solidFill>
              <a:ln w="19050">
                <a:noFill/>
              </a:ln>
              <a:effectLst/>
            </c:spPr>
            <c:extLst>
              <c:ext xmlns:c16="http://schemas.microsoft.com/office/drawing/2014/chart" uri="{C3380CC4-5D6E-409C-BE32-E72D297353CC}">
                <c16:uniqueId val="{00000004-32FB-4BA2-90B6-1688BF42A5E5}"/>
              </c:ext>
            </c:extLst>
          </c:dPt>
          <c:dPt>
            <c:idx val="3"/>
            <c:bubble3D val="0"/>
            <c:spPr>
              <a:solidFill>
                <a:srgbClr val="D3DAEF"/>
              </a:solidFill>
              <a:ln w="19050">
                <a:noFill/>
              </a:ln>
              <a:effectLst/>
            </c:spPr>
            <c:extLst>
              <c:ext xmlns:c16="http://schemas.microsoft.com/office/drawing/2014/chart" uri="{C3380CC4-5D6E-409C-BE32-E72D297353CC}">
                <c16:uniqueId val="{00000005-32FB-4BA2-90B6-1688BF42A5E5}"/>
              </c:ext>
            </c:extLst>
          </c:dPt>
          <c:dPt>
            <c:idx val="4"/>
            <c:bubble3D val="0"/>
            <c:spPr>
              <a:solidFill>
                <a:srgbClr val="F6DFED"/>
              </a:solidFill>
              <a:ln w="19050">
                <a:noFill/>
              </a:ln>
              <a:effectLst/>
            </c:spPr>
            <c:extLst>
              <c:ext xmlns:c16="http://schemas.microsoft.com/office/drawing/2014/chart" uri="{C3380CC4-5D6E-409C-BE32-E72D297353CC}">
                <c16:uniqueId val="{00000006-32FB-4BA2-90B6-1688BF42A5E5}"/>
              </c:ext>
            </c:extLst>
          </c:dPt>
          <c:val>
            <c:numRef>
              <c:f>Projektspørgsmål!$KB$22:$KB$26</c:f>
              <c:numCache>
                <c:formatCode>General</c:formatCode>
                <c:ptCount val="5"/>
                <c:pt idx="0">
                  <c:v>0.2</c:v>
                </c:pt>
                <c:pt idx="1">
                  <c:v>0.2</c:v>
                </c:pt>
                <c:pt idx="2">
                  <c:v>0.2</c:v>
                </c:pt>
                <c:pt idx="3">
                  <c:v>0.2</c:v>
                </c:pt>
                <c:pt idx="4">
                  <c:v>0.2</c:v>
                </c:pt>
              </c:numCache>
            </c:numRef>
          </c:val>
          <c:extLst>
            <c:ext xmlns:c16="http://schemas.microsoft.com/office/drawing/2014/chart" uri="{C3380CC4-5D6E-409C-BE32-E72D297353CC}">
              <c16:uniqueId val="{00000000-32FB-4BA2-90B6-1688BF42A5E5}"/>
            </c:ext>
          </c:extLst>
        </c:ser>
        <c:dLbls>
          <c:showLegendKey val="0"/>
          <c:showVal val="0"/>
          <c:showCatName val="0"/>
          <c:showSerName val="0"/>
          <c:showPercent val="0"/>
          <c:showBubbleSize val="0"/>
          <c:showLeaderLines val="1"/>
        </c:dLbls>
        <c:firstSliceAng val="0"/>
      </c:pieChart>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filled"/>
        <c:varyColors val="0"/>
        <c:ser>
          <c:idx val="0"/>
          <c:order val="0"/>
          <c:tx>
            <c:strRef>
              <c:f>Projektspørgsmål!$JU$3</c:f>
              <c:strCache>
                <c:ptCount val="1"/>
                <c:pt idx="0">
                  <c:v>Arealforbrug</c:v>
                </c:pt>
              </c:strCache>
            </c:strRef>
          </c:tx>
          <c:spPr>
            <a:solidFill>
              <a:srgbClr val="FFD57F"/>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Projektspørgsmål!$JU$4:$JU$363</c:f>
              <c:numCache>
                <c:formatCode>0.00</c:formatCode>
                <c:ptCount val="360"/>
                <c:pt idx="8">
                  <c:v>0</c:v>
                </c:pt>
                <c:pt idx="9">
                  <c:v>0</c:v>
                </c:pt>
                <c:pt idx="10">
                  <c:v>0</c:v>
                </c:pt>
                <c:pt idx="11">
                  <c:v>0</c:v>
                </c:pt>
                <c:pt idx="12">
                  <c:v>0</c:v>
                </c:pt>
                <c:pt idx="13">
                  <c:v>0</c:v>
                </c:pt>
                <c:pt idx="14">
                  <c:v>0</c:v>
                </c:pt>
                <c:pt idx="15">
                  <c:v>0</c:v>
                </c:pt>
                <c:pt idx="23">
                  <c:v>0</c:v>
                </c:pt>
                <c:pt idx="32">
                  <c:v>0</c:v>
                </c:pt>
                <c:pt idx="33">
                  <c:v>0</c:v>
                </c:pt>
                <c:pt idx="34">
                  <c:v>0</c:v>
                </c:pt>
                <c:pt idx="35">
                  <c:v>0</c:v>
                </c:pt>
                <c:pt idx="36">
                  <c:v>0</c:v>
                </c:pt>
                <c:pt idx="37">
                  <c:v>0</c:v>
                </c:pt>
                <c:pt idx="38">
                  <c:v>0</c:v>
                </c:pt>
                <c:pt idx="39">
                  <c:v>0</c:v>
                </c:pt>
                <c:pt idx="47">
                  <c:v>0</c:v>
                </c:pt>
                <c:pt idx="56">
                  <c:v>0</c:v>
                </c:pt>
                <c:pt idx="57">
                  <c:v>0</c:v>
                </c:pt>
                <c:pt idx="58">
                  <c:v>0</c:v>
                </c:pt>
                <c:pt idx="59">
                  <c:v>0</c:v>
                </c:pt>
                <c:pt idx="60">
                  <c:v>0</c:v>
                </c:pt>
                <c:pt idx="61">
                  <c:v>0</c:v>
                </c:pt>
                <c:pt idx="62">
                  <c:v>0</c:v>
                </c:pt>
                <c:pt idx="63">
                  <c:v>0</c:v>
                </c:pt>
                <c:pt idx="72" formatCode="General">
                  <c:v>0</c:v>
                </c:pt>
                <c:pt idx="73" formatCode="General">
                  <c:v>0</c:v>
                </c:pt>
                <c:pt idx="74" formatCode="General">
                  <c:v>0</c:v>
                </c:pt>
                <c:pt idx="75" formatCode="General">
                  <c:v>0</c:v>
                </c:pt>
                <c:pt idx="76" formatCode="General">
                  <c:v>0</c:v>
                </c:pt>
                <c:pt idx="77" formatCode="General">
                  <c:v>0</c:v>
                </c:pt>
                <c:pt idx="78" formatCode="General">
                  <c:v>0</c:v>
                </c:pt>
                <c:pt idx="79" formatCode="General">
                  <c:v>0</c:v>
                </c:pt>
                <c:pt idx="80" formatCode="General">
                  <c:v>0</c:v>
                </c:pt>
                <c:pt idx="81" formatCode="General">
                  <c:v>0</c:v>
                </c:pt>
                <c:pt idx="82" formatCode="General">
                  <c:v>0</c:v>
                </c:pt>
                <c:pt idx="83" formatCode="General">
                  <c:v>0</c:v>
                </c:pt>
                <c:pt idx="84" formatCode="General">
                  <c:v>0</c:v>
                </c:pt>
                <c:pt idx="85" formatCode="General">
                  <c:v>0</c:v>
                </c:pt>
                <c:pt idx="86" formatCode="General">
                  <c:v>0</c:v>
                </c:pt>
                <c:pt idx="87" formatCode="General">
                  <c:v>0</c:v>
                </c:pt>
                <c:pt idx="88" formatCode="General">
                  <c:v>0</c:v>
                </c:pt>
                <c:pt idx="89" formatCode="General">
                  <c:v>0</c:v>
                </c:pt>
                <c:pt idx="90" formatCode="General">
                  <c:v>0</c:v>
                </c:pt>
                <c:pt idx="91" formatCode="General">
                  <c:v>0</c:v>
                </c:pt>
                <c:pt idx="92" formatCode="General">
                  <c:v>0</c:v>
                </c:pt>
                <c:pt idx="93" formatCode="General">
                  <c:v>0</c:v>
                </c:pt>
                <c:pt idx="94" formatCode="General">
                  <c:v>0</c:v>
                </c:pt>
                <c:pt idx="95" formatCode="General">
                  <c:v>0</c:v>
                </c:pt>
                <c:pt idx="96" formatCode="General">
                  <c:v>0</c:v>
                </c:pt>
                <c:pt idx="97" formatCode="General">
                  <c:v>0</c:v>
                </c:pt>
                <c:pt idx="98" formatCode="General">
                  <c:v>0</c:v>
                </c:pt>
                <c:pt idx="99" formatCode="General">
                  <c:v>0</c:v>
                </c:pt>
                <c:pt idx="100" formatCode="General">
                  <c:v>0</c:v>
                </c:pt>
                <c:pt idx="101" formatCode="General">
                  <c:v>0</c:v>
                </c:pt>
                <c:pt idx="102" formatCode="General">
                  <c:v>0</c:v>
                </c:pt>
                <c:pt idx="103" formatCode="General">
                  <c:v>0</c:v>
                </c:pt>
                <c:pt idx="104" formatCode="General">
                  <c:v>0</c:v>
                </c:pt>
                <c:pt idx="105" formatCode="General">
                  <c:v>0</c:v>
                </c:pt>
                <c:pt idx="106" formatCode="General">
                  <c:v>0</c:v>
                </c:pt>
                <c:pt idx="107" formatCode="General">
                  <c:v>0</c:v>
                </c:pt>
                <c:pt idx="108" formatCode="General">
                  <c:v>0</c:v>
                </c:pt>
                <c:pt idx="109" formatCode="General">
                  <c:v>0</c:v>
                </c:pt>
                <c:pt idx="110" formatCode="General">
                  <c:v>0</c:v>
                </c:pt>
                <c:pt idx="111" formatCode="General">
                  <c:v>0</c:v>
                </c:pt>
                <c:pt idx="112" formatCode="General">
                  <c:v>0</c:v>
                </c:pt>
                <c:pt idx="113" formatCode="General">
                  <c:v>0</c:v>
                </c:pt>
                <c:pt idx="114" formatCode="General">
                  <c:v>0</c:v>
                </c:pt>
                <c:pt idx="115" formatCode="General">
                  <c:v>0</c:v>
                </c:pt>
                <c:pt idx="116" formatCode="General">
                  <c:v>0</c:v>
                </c:pt>
                <c:pt idx="117" formatCode="General">
                  <c:v>0</c:v>
                </c:pt>
                <c:pt idx="118" formatCode="General">
                  <c:v>0</c:v>
                </c:pt>
                <c:pt idx="119" formatCode="General">
                  <c:v>0</c:v>
                </c:pt>
                <c:pt idx="120" formatCode="General">
                  <c:v>0</c:v>
                </c:pt>
                <c:pt idx="121" formatCode="General">
                  <c:v>0</c:v>
                </c:pt>
                <c:pt idx="122" formatCode="General">
                  <c:v>0</c:v>
                </c:pt>
                <c:pt idx="123" formatCode="General">
                  <c:v>0</c:v>
                </c:pt>
                <c:pt idx="124" formatCode="General">
                  <c:v>0</c:v>
                </c:pt>
                <c:pt idx="125" formatCode="General">
                  <c:v>0</c:v>
                </c:pt>
                <c:pt idx="126" formatCode="General">
                  <c:v>0</c:v>
                </c:pt>
                <c:pt idx="127" formatCode="General">
                  <c:v>0</c:v>
                </c:pt>
                <c:pt idx="128" formatCode="General">
                  <c:v>0</c:v>
                </c:pt>
                <c:pt idx="129" formatCode="General">
                  <c:v>0</c:v>
                </c:pt>
                <c:pt idx="130" formatCode="General">
                  <c:v>0</c:v>
                </c:pt>
                <c:pt idx="131" formatCode="General">
                  <c:v>0</c:v>
                </c:pt>
                <c:pt idx="132" formatCode="General">
                  <c:v>0</c:v>
                </c:pt>
                <c:pt idx="133" formatCode="General">
                  <c:v>0</c:v>
                </c:pt>
                <c:pt idx="134" formatCode="General">
                  <c:v>0</c:v>
                </c:pt>
                <c:pt idx="135" formatCode="General">
                  <c:v>0</c:v>
                </c:pt>
                <c:pt idx="136" formatCode="General">
                  <c:v>0</c:v>
                </c:pt>
                <c:pt idx="137" formatCode="General">
                  <c:v>0</c:v>
                </c:pt>
                <c:pt idx="138" formatCode="General">
                  <c:v>0</c:v>
                </c:pt>
                <c:pt idx="139" formatCode="General">
                  <c:v>0</c:v>
                </c:pt>
                <c:pt idx="140" formatCode="General">
                  <c:v>0</c:v>
                </c:pt>
                <c:pt idx="141" formatCode="General">
                  <c:v>0</c:v>
                </c:pt>
                <c:pt idx="142" formatCode="General">
                  <c:v>0</c:v>
                </c:pt>
                <c:pt idx="143" formatCode="General">
                  <c:v>0</c:v>
                </c:pt>
                <c:pt idx="144" formatCode="General">
                  <c:v>0</c:v>
                </c:pt>
                <c:pt idx="145" formatCode="General">
                  <c:v>0</c:v>
                </c:pt>
                <c:pt idx="146" formatCode="General">
                  <c:v>0</c:v>
                </c:pt>
                <c:pt idx="147" formatCode="General">
                  <c:v>0</c:v>
                </c:pt>
                <c:pt idx="148" formatCode="General">
                  <c:v>0</c:v>
                </c:pt>
                <c:pt idx="149" formatCode="General">
                  <c:v>0</c:v>
                </c:pt>
                <c:pt idx="150" formatCode="General">
                  <c:v>0</c:v>
                </c:pt>
                <c:pt idx="151" formatCode="General">
                  <c:v>0</c:v>
                </c:pt>
                <c:pt idx="152" formatCode="General">
                  <c:v>0</c:v>
                </c:pt>
                <c:pt idx="153" formatCode="General">
                  <c:v>0</c:v>
                </c:pt>
                <c:pt idx="154" formatCode="General">
                  <c:v>0</c:v>
                </c:pt>
                <c:pt idx="155" formatCode="General">
                  <c:v>0</c:v>
                </c:pt>
                <c:pt idx="156" formatCode="General">
                  <c:v>0</c:v>
                </c:pt>
                <c:pt idx="157" formatCode="General">
                  <c:v>0</c:v>
                </c:pt>
                <c:pt idx="158" formatCode="General">
                  <c:v>0</c:v>
                </c:pt>
                <c:pt idx="159" formatCode="General">
                  <c:v>0</c:v>
                </c:pt>
                <c:pt idx="160" formatCode="General">
                  <c:v>0</c:v>
                </c:pt>
                <c:pt idx="161" formatCode="General">
                  <c:v>0</c:v>
                </c:pt>
                <c:pt idx="162" formatCode="General">
                  <c:v>0</c:v>
                </c:pt>
                <c:pt idx="163" formatCode="General">
                  <c:v>0</c:v>
                </c:pt>
                <c:pt idx="164" formatCode="General">
                  <c:v>0</c:v>
                </c:pt>
                <c:pt idx="165" formatCode="General">
                  <c:v>0</c:v>
                </c:pt>
                <c:pt idx="166" formatCode="General">
                  <c:v>0</c:v>
                </c:pt>
                <c:pt idx="167" formatCode="General">
                  <c:v>0</c:v>
                </c:pt>
                <c:pt idx="168" formatCode="General">
                  <c:v>0</c:v>
                </c:pt>
                <c:pt idx="169" formatCode="General">
                  <c:v>0</c:v>
                </c:pt>
                <c:pt idx="170" formatCode="General">
                  <c:v>0</c:v>
                </c:pt>
                <c:pt idx="171" formatCode="General">
                  <c:v>0</c:v>
                </c:pt>
                <c:pt idx="172" formatCode="General">
                  <c:v>0</c:v>
                </c:pt>
                <c:pt idx="173" formatCode="General">
                  <c:v>0</c:v>
                </c:pt>
                <c:pt idx="174" formatCode="General">
                  <c:v>0</c:v>
                </c:pt>
                <c:pt idx="175" formatCode="General">
                  <c:v>0</c:v>
                </c:pt>
                <c:pt idx="176" formatCode="General">
                  <c:v>0</c:v>
                </c:pt>
                <c:pt idx="177" formatCode="General">
                  <c:v>0</c:v>
                </c:pt>
                <c:pt idx="178" formatCode="General">
                  <c:v>0</c:v>
                </c:pt>
                <c:pt idx="179" formatCode="General">
                  <c:v>0</c:v>
                </c:pt>
                <c:pt idx="180" formatCode="General">
                  <c:v>0</c:v>
                </c:pt>
                <c:pt idx="181" formatCode="General">
                  <c:v>0</c:v>
                </c:pt>
                <c:pt idx="182" formatCode="General">
                  <c:v>0</c:v>
                </c:pt>
                <c:pt idx="183" formatCode="General">
                  <c:v>0</c:v>
                </c:pt>
                <c:pt idx="184" formatCode="General">
                  <c:v>0</c:v>
                </c:pt>
                <c:pt idx="185" formatCode="General">
                  <c:v>0</c:v>
                </c:pt>
                <c:pt idx="186" formatCode="General">
                  <c:v>0</c:v>
                </c:pt>
                <c:pt idx="187" formatCode="General">
                  <c:v>0</c:v>
                </c:pt>
                <c:pt idx="188" formatCode="General">
                  <c:v>0</c:v>
                </c:pt>
                <c:pt idx="189" formatCode="General">
                  <c:v>0</c:v>
                </c:pt>
                <c:pt idx="190" formatCode="General">
                  <c:v>0</c:v>
                </c:pt>
                <c:pt idx="191" formatCode="General">
                  <c:v>0</c:v>
                </c:pt>
                <c:pt idx="192" formatCode="General">
                  <c:v>0</c:v>
                </c:pt>
                <c:pt idx="193" formatCode="General">
                  <c:v>0</c:v>
                </c:pt>
                <c:pt idx="194" formatCode="General">
                  <c:v>0</c:v>
                </c:pt>
                <c:pt idx="195" formatCode="General">
                  <c:v>0</c:v>
                </c:pt>
                <c:pt idx="196" formatCode="General">
                  <c:v>0</c:v>
                </c:pt>
                <c:pt idx="197" formatCode="General">
                  <c:v>0</c:v>
                </c:pt>
                <c:pt idx="198" formatCode="General">
                  <c:v>0</c:v>
                </c:pt>
                <c:pt idx="199" formatCode="General">
                  <c:v>0</c:v>
                </c:pt>
                <c:pt idx="200" formatCode="General">
                  <c:v>0</c:v>
                </c:pt>
                <c:pt idx="201" formatCode="General">
                  <c:v>0</c:v>
                </c:pt>
                <c:pt idx="202" formatCode="General">
                  <c:v>0</c:v>
                </c:pt>
                <c:pt idx="203" formatCode="General">
                  <c:v>0</c:v>
                </c:pt>
                <c:pt idx="204" formatCode="General">
                  <c:v>0</c:v>
                </c:pt>
                <c:pt idx="205" formatCode="General">
                  <c:v>0</c:v>
                </c:pt>
                <c:pt idx="206" formatCode="General">
                  <c:v>0</c:v>
                </c:pt>
                <c:pt idx="207" formatCode="General">
                  <c:v>0</c:v>
                </c:pt>
                <c:pt idx="208" formatCode="General">
                  <c:v>0</c:v>
                </c:pt>
                <c:pt idx="209" formatCode="General">
                  <c:v>0</c:v>
                </c:pt>
                <c:pt idx="210" formatCode="General">
                  <c:v>0</c:v>
                </c:pt>
                <c:pt idx="211" formatCode="General">
                  <c:v>0</c:v>
                </c:pt>
                <c:pt idx="212" formatCode="General">
                  <c:v>0</c:v>
                </c:pt>
                <c:pt idx="213" formatCode="General">
                  <c:v>0</c:v>
                </c:pt>
                <c:pt idx="214" formatCode="General">
                  <c:v>0</c:v>
                </c:pt>
                <c:pt idx="215" formatCode="General">
                  <c:v>0</c:v>
                </c:pt>
                <c:pt idx="216" formatCode="General">
                  <c:v>0</c:v>
                </c:pt>
                <c:pt idx="217" formatCode="General">
                  <c:v>0</c:v>
                </c:pt>
                <c:pt idx="218" formatCode="General">
                  <c:v>0</c:v>
                </c:pt>
                <c:pt idx="219" formatCode="General">
                  <c:v>0</c:v>
                </c:pt>
                <c:pt idx="220" formatCode="General">
                  <c:v>0</c:v>
                </c:pt>
                <c:pt idx="221" formatCode="General">
                  <c:v>0</c:v>
                </c:pt>
                <c:pt idx="222" formatCode="General">
                  <c:v>0</c:v>
                </c:pt>
                <c:pt idx="223" formatCode="General">
                  <c:v>0</c:v>
                </c:pt>
                <c:pt idx="224" formatCode="General">
                  <c:v>0</c:v>
                </c:pt>
                <c:pt idx="225" formatCode="General">
                  <c:v>0</c:v>
                </c:pt>
                <c:pt idx="226" formatCode="General">
                  <c:v>0</c:v>
                </c:pt>
                <c:pt idx="227" formatCode="General">
                  <c:v>0</c:v>
                </c:pt>
                <c:pt idx="228" formatCode="General">
                  <c:v>0</c:v>
                </c:pt>
                <c:pt idx="229" formatCode="General">
                  <c:v>0</c:v>
                </c:pt>
                <c:pt idx="230" formatCode="General">
                  <c:v>0</c:v>
                </c:pt>
                <c:pt idx="231" formatCode="General">
                  <c:v>0</c:v>
                </c:pt>
                <c:pt idx="232" formatCode="General">
                  <c:v>0</c:v>
                </c:pt>
                <c:pt idx="233" formatCode="General">
                  <c:v>0</c:v>
                </c:pt>
                <c:pt idx="234" formatCode="General">
                  <c:v>0</c:v>
                </c:pt>
                <c:pt idx="235" formatCode="General">
                  <c:v>0</c:v>
                </c:pt>
                <c:pt idx="236" formatCode="General">
                  <c:v>0</c:v>
                </c:pt>
                <c:pt idx="237" formatCode="General">
                  <c:v>0</c:v>
                </c:pt>
                <c:pt idx="238" formatCode="General">
                  <c:v>0</c:v>
                </c:pt>
                <c:pt idx="239" formatCode="General">
                  <c:v>0</c:v>
                </c:pt>
                <c:pt idx="240" formatCode="General">
                  <c:v>0</c:v>
                </c:pt>
                <c:pt idx="241" formatCode="General">
                  <c:v>0</c:v>
                </c:pt>
                <c:pt idx="242" formatCode="General">
                  <c:v>0</c:v>
                </c:pt>
                <c:pt idx="243" formatCode="General">
                  <c:v>0</c:v>
                </c:pt>
                <c:pt idx="244" formatCode="General">
                  <c:v>0</c:v>
                </c:pt>
                <c:pt idx="245" formatCode="General">
                  <c:v>0</c:v>
                </c:pt>
                <c:pt idx="246" formatCode="General">
                  <c:v>0</c:v>
                </c:pt>
                <c:pt idx="247" formatCode="General">
                  <c:v>0</c:v>
                </c:pt>
                <c:pt idx="248" formatCode="General">
                  <c:v>0</c:v>
                </c:pt>
                <c:pt idx="249" formatCode="General">
                  <c:v>0</c:v>
                </c:pt>
                <c:pt idx="250" formatCode="General">
                  <c:v>0</c:v>
                </c:pt>
                <c:pt idx="251" formatCode="General">
                  <c:v>0</c:v>
                </c:pt>
                <c:pt idx="252" formatCode="General">
                  <c:v>0</c:v>
                </c:pt>
                <c:pt idx="253" formatCode="General">
                  <c:v>0</c:v>
                </c:pt>
                <c:pt idx="254" formatCode="General">
                  <c:v>0</c:v>
                </c:pt>
                <c:pt idx="255" formatCode="General">
                  <c:v>0</c:v>
                </c:pt>
                <c:pt idx="256" formatCode="General">
                  <c:v>0</c:v>
                </c:pt>
                <c:pt idx="257" formatCode="General">
                  <c:v>0</c:v>
                </c:pt>
                <c:pt idx="258" formatCode="General">
                  <c:v>0</c:v>
                </c:pt>
                <c:pt idx="259" formatCode="General">
                  <c:v>0</c:v>
                </c:pt>
                <c:pt idx="260" formatCode="General">
                  <c:v>0</c:v>
                </c:pt>
                <c:pt idx="261" formatCode="General">
                  <c:v>0</c:v>
                </c:pt>
                <c:pt idx="262" formatCode="General">
                  <c:v>0</c:v>
                </c:pt>
                <c:pt idx="263" formatCode="General">
                  <c:v>0</c:v>
                </c:pt>
                <c:pt idx="264" formatCode="General">
                  <c:v>0</c:v>
                </c:pt>
                <c:pt idx="265" formatCode="General">
                  <c:v>0</c:v>
                </c:pt>
                <c:pt idx="266" formatCode="General">
                  <c:v>0</c:v>
                </c:pt>
                <c:pt idx="267" formatCode="General">
                  <c:v>0</c:v>
                </c:pt>
                <c:pt idx="268" formatCode="General">
                  <c:v>0</c:v>
                </c:pt>
                <c:pt idx="269" formatCode="General">
                  <c:v>0</c:v>
                </c:pt>
                <c:pt idx="270" formatCode="General">
                  <c:v>0</c:v>
                </c:pt>
                <c:pt idx="271" formatCode="General">
                  <c:v>0</c:v>
                </c:pt>
                <c:pt idx="272" formatCode="General">
                  <c:v>0</c:v>
                </c:pt>
                <c:pt idx="273" formatCode="General">
                  <c:v>0</c:v>
                </c:pt>
                <c:pt idx="274" formatCode="General">
                  <c:v>0</c:v>
                </c:pt>
                <c:pt idx="275" formatCode="General">
                  <c:v>0</c:v>
                </c:pt>
                <c:pt idx="276" formatCode="General">
                  <c:v>0</c:v>
                </c:pt>
                <c:pt idx="277" formatCode="General">
                  <c:v>0</c:v>
                </c:pt>
                <c:pt idx="278" formatCode="General">
                  <c:v>0</c:v>
                </c:pt>
                <c:pt idx="279" formatCode="General">
                  <c:v>0</c:v>
                </c:pt>
                <c:pt idx="280" formatCode="General">
                  <c:v>0</c:v>
                </c:pt>
                <c:pt idx="281" formatCode="General">
                  <c:v>0</c:v>
                </c:pt>
                <c:pt idx="282" formatCode="General">
                  <c:v>0</c:v>
                </c:pt>
                <c:pt idx="283" formatCode="General">
                  <c:v>0</c:v>
                </c:pt>
                <c:pt idx="284" formatCode="General">
                  <c:v>0</c:v>
                </c:pt>
                <c:pt idx="285" formatCode="General">
                  <c:v>0</c:v>
                </c:pt>
                <c:pt idx="286" formatCode="General">
                  <c:v>0</c:v>
                </c:pt>
                <c:pt idx="287" formatCode="General">
                  <c:v>0</c:v>
                </c:pt>
                <c:pt idx="288" formatCode="General">
                  <c:v>0</c:v>
                </c:pt>
                <c:pt idx="289" formatCode="General">
                  <c:v>0</c:v>
                </c:pt>
                <c:pt idx="290" formatCode="General">
                  <c:v>0</c:v>
                </c:pt>
                <c:pt idx="291" formatCode="General">
                  <c:v>0</c:v>
                </c:pt>
                <c:pt idx="292" formatCode="General">
                  <c:v>0</c:v>
                </c:pt>
                <c:pt idx="293" formatCode="General">
                  <c:v>0</c:v>
                </c:pt>
                <c:pt idx="294" formatCode="General">
                  <c:v>0</c:v>
                </c:pt>
                <c:pt idx="295" formatCode="General">
                  <c:v>0</c:v>
                </c:pt>
                <c:pt idx="296" formatCode="General">
                  <c:v>0</c:v>
                </c:pt>
                <c:pt idx="297" formatCode="General">
                  <c:v>0</c:v>
                </c:pt>
                <c:pt idx="298" formatCode="General">
                  <c:v>0</c:v>
                </c:pt>
                <c:pt idx="299" formatCode="General">
                  <c:v>0</c:v>
                </c:pt>
                <c:pt idx="300" formatCode="General">
                  <c:v>0</c:v>
                </c:pt>
                <c:pt idx="301" formatCode="General">
                  <c:v>0</c:v>
                </c:pt>
                <c:pt idx="302" formatCode="General">
                  <c:v>0</c:v>
                </c:pt>
                <c:pt idx="303" formatCode="General">
                  <c:v>0</c:v>
                </c:pt>
                <c:pt idx="304" formatCode="General">
                  <c:v>0</c:v>
                </c:pt>
                <c:pt idx="305" formatCode="General">
                  <c:v>0</c:v>
                </c:pt>
                <c:pt idx="306" formatCode="General">
                  <c:v>0</c:v>
                </c:pt>
                <c:pt idx="307" formatCode="General">
                  <c:v>0</c:v>
                </c:pt>
                <c:pt idx="308" formatCode="General">
                  <c:v>0</c:v>
                </c:pt>
                <c:pt idx="309" formatCode="General">
                  <c:v>0</c:v>
                </c:pt>
                <c:pt idx="310" formatCode="General">
                  <c:v>0</c:v>
                </c:pt>
                <c:pt idx="311" formatCode="General">
                  <c:v>0</c:v>
                </c:pt>
                <c:pt idx="312" formatCode="General">
                  <c:v>0</c:v>
                </c:pt>
                <c:pt idx="313" formatCode="General">
                  <c:v>0</c:v>
                </c:pt>
                <c:pt idx="314" formatCode="General">
                  <c:v>0</c:v>
                </c:pt>
                <c:pt idx="315" formatCode="General">
                  <c:v>0</c:v>
                </c:pt>
                <c:pt idx="316" formatCode="General">
                  <c:v>0</c:v>
                </c:pt>
                <c:pt idx="317" formatCode="General">
                  <c:v>0</c:v>
                </c:pt>
                <c:pt idx="318" formatCode="General">
                  <c:v>0</c:v>
                </c:pt>
                <c:pt idx="319" formatCode="General">
                  <c:v>0</c:v>
                </c:pt>
                <c:pt idx="320" formatCode="General">
                  <c:v>0</c:v>
                </c:pt>
                <c:pt idx="321" formatCode="General">
                  <c:v>0</c:v>
                </c:pt>
                <c:pt idx="322" formatCode="General">
                  <c:v>0</c:v>
                </c:pt>
                <c:pt idx="323" formatCode="General">
                  <c:v>0</c:v>
                </c:pt>
              </c:numCache>
            </c:numRef>
          </c:val>
          <c:extLst>
            <c:ext xmlns:c16="http://schemas.microsoft.com/office/drawing/2014/chart" uri="{C3380CC4-5D6E-409C-BE32-E72D297353CC}">
              <c16:uniqueId val="{0000000A-6D40-4091-B356-62815921A5C3}"/>
            </c:ext>
          </c:extLst>
        </c:ser>
        <c:ser>
          <c:idx val="1"/>
          <c:order val="1"/>
          <c:tx>
            <c:strRef>
              <c:f>Projektspørgsmål!$JV$3</c:f>
              <c:strCache>
                <c:ptCount val="1"/>
                <c:pt idx="0">
                  <c:v>Biodiversitet</c:v>
                </c:pt>
              </c:strCache>
            </c:strRef>
          </c:tx>
          <c:spPr>
            <a:solidFill>
              <a:srgbClr val="A3D7BA"/>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Projektspørgsmål!$JV$4:$JV$363</c:f>
              <c:numCache>
                <c:formatCode>General</c:formatCode>
                <c:ptCount val="3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80" formatCode="0.00">
                  <c:v>0</c:v>
                </c:pt>
                <c:pt idx="81" formatCode="0.00">
                  <c:v>0</c:v>
                </c:pt>
                <c:pt idx="82" formatCode="0.00">
                  <c:v>0</c:v>
                </c:pt>
                <c:pt idx="83" formatCode="0.00">
                  <c:v>0</c:v>
                </c:pt>
                <c:pt idx="84" formatCode="0.00">
                  <c:v>0</c:v>
                </c:pt>
                <c:pt idx="85" formatCode="0.00">
                  <c:v>0</c:v>
                </c:pt>
                <c:pt idx="86" formatCode="0.00">
                  <c:v>0</c:v>
                </c:pt>
                <c:pt idx="87" formatCode="0.00">
                  <c:v>0</c:v>
                </c:pt>
                <c:pt idx="96" formatCode="0.00">
                  <c:v>0</c:v>
                </c:pt>
                <c:pt idx="104" formatCode="0.00">
                  <c:v>0</c:v>
                </c:pt>
                <c:pt idx="105" formatCode="0.00">
                  <c:v>0</c:v>
                </c:pt>
                <c:pt idx="106" formatCode="0.00">
                  <c:v>0</c:v>
                </c:pt>
                <c:pt idx="107" formatCode="0.00">
                  <c:v>0</c:v>
                </c:pt>
                <c:pt idx="108" formatCode="0.00">
                  <c:v>0</c:v>
                </c:pt>
                <c:pt idx="109" formatCode="0.00">
                  <c:v>0</c:v>
                </c:pt>
                <c:pt idx="110" formatCode="0.00">
                  <c:v>0</c:v>
                </c:pt>
                <c:pt idx="111" formatCode="0.00">
                  <c:v>0</c:v>
                </c:pt>
                <c:pt idx="120" formatCode="0.00">
                  <c:v>0</c:v>
                </c:pt>
                <c:pt idx="128" formatCode="0.00">
                  <c:v>0</c:v>
                </c:pt>
                <c:pt idx="129" formatCode="0.00">
                  <c:v>0</c:v>
                </c:pt>
                <c:pt idx="130" formatCode="0.00">
                  <c:v>0</c:v>
                </c:pt>
                <c:pt idx="131" formatCode="0.00">
                  <c:v>0</c:v>
                </c:pt>
                <c:pt idx="132" formatCode="0.00">
                  <c:v>0</c:v>
                </c:pt>
                <c:pt idx="133" formatCode="0.00">
                  <c:v>0</c:v>
                </c:pt>
                <c:pt idx="134" formatCode="0.00">
                  <c:v>0</c:v>
                </c:pt>
                <c:pt idx="135" formatCode="0.00">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extLst>
            <c:ext xmlns:c16="http://schemas.microsoft.com/office/drawing/2014/chart" uri="{C3380CC4-5D6E-409C-BE32-E72D297353CC}">
              <c16:uniqueId val="{0000000B-6D40-4091-B356-62815921A5C3}"/>
            </c:ext>
          </c:extLst>
        </c:ser>
        <c:ser>
          <c:idx val="2"/>
          <c:order val="2"/>
          <c:tx>
            <c:strRef>
              <c:f>Projektspørgsmål!$JW$3</c:f>
              <c:strCache>
                <c:ptCount val="1"/>
                <c:pt idx="0">
                  <c:v>Mobilitet</c:v>
                </c:pt>
              </c:strCache>
            </c:strRef>
          </c:tx>
          <c:spPr>
            <a:solidFill>
              <a:srgbClr val="F8A897"/>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Projektspørgsmål!$JW$4:$JW$363</c:f>
              <c:numCache>
                <c:formatCode>General</c:formatCode>
                <c:ptCount val="3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52" formatCode="0.00">
                  <c:v>0</c:v>
                </c:pt>
                <c:pt idx="153" formatCode="0.00">
                  <c:v>0</c:v>
                </c:pt>
                <c:pt idx="154" formatCode="0.00">
                  <c:v>0</c:v>
                </c:pt>
                <c:pt idx="155" formatCode="0.00">
                  <c:v>0</c:v>
                </c:pt>
                <c:pt idx="156" formatCode="0.00">
                  <c:v>0</c:v>
                </c:pt>
                <c:pt idx="157" formatCode="0.00">
                  <c:v>0</c:v>
                </c:pt>
                <c:pt idx="158" formatCode="0.00">
                  <c:v>0</c:v>
                </c:pt>
                <c:pt idx="159" formatCode="0.00">
                  <c:v>0</c:v>
                </c:pt>
                <c:pt idx="167" formatCode="0.00">
                  <c:v>0</c:v>
                </c:pt>
                <c:pt idx="175" formatCode="0.00">
                  <c:v>0</c:v>
                </c:pt>
                <c:pt idx="176" formatCode="0.00">
                  <c:v>0</c:v>
                </c:pt>
                <c:pt idx="177" formatCode="0.00">
                  <c:v>0</c:v>
                </c:pt>
                <c:pt idx="178" formatCode="0.00">
                  <c:v>0</c:v>
                </c:pt>
                <c:pt idx="179" formatCode="0.00">
                  <c:v>0</c:v>
                </c:pt>
                <c:pt idx="180" formatCode="0.00">
                  <c:v>0</c:v>
                </c:pt>
                <c:pt idx="181" formatCode="0.00">
                  <c:v>0</c:v>
                </c:pt>
                <c:pt idx="182" formatCode="0.00">
                  <c:v>0</c:v>
                </c:pt>
                <c:pt idx="191" formatCode="0.00">
                  <c:v>0</c:v>
                </c:pt>
                <c:pt idx="200" formatCode="0.00">
                  <c:v>0</c:v>
                </c:pt>
                <c:pt idx="201" formatCode="0.00">
                  <c:v>0</c:v>
                </c:pt>
                <c:pt idx="202" formatCode="0.00">
                  <c:v>0</c:v>
                </c:pt>
                <c:pt idx="203" formatCode="0.00">
                  <c:v>0</c:v>
                </c:pt>
                <c:pt idx="204" formatCode="0.00">
                  <c:v>0</c:v>
                </c:pt>
                <c:pt idx="205" formatCode="0.00">
                  <c:v>0</c:v>
                </c:pt>
                <c:pt idx="206" formatCode="0.00">
                  <c:v>0</c:v>
                </c:pt>
                <c:pt idx="207" formatCode="0.00">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extLst>
            <c:ext xmlns:c16="http://schemas.microsoft.com/office/drawing/2014/chart" uri="{C3380CC4-5D6E-409C-BE32-E72D297353CC}">
              <c16:uniqueId val="{0000000C-6D40-4091-B356-62815921A5C3}"/>
            </c:ext>
          </c:extLst>
        </c:ser>
        <c:ser>
          <c:idx val="3"/>
          <c:order val="3"/>
          <c:tx>
            <c:strRef>
              <c:f>Projektspørgsmål!$JX$3</c:f>
              <c:strCache>
                <c:ptCount val="1"/>
                <c:pt idx="0">
                  <c:v>Klimapåvirkning</c:v>
                </c:pt>
              </c:strCache>
            </c:strRef>
          </c:tx>
          <c:spPr>
            <a:solidFill>
              <a:srgbClr val="A7B4DC"/>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Projektspørgsmål!$JX$4:$JX$363</c:f>
              <c:numCache>
                <c:formatCode>General</c:formatCode>
                <c:ptCount val="3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224" formatCode="0.00">
                  <c:v>0</c:v>
                </c:pt>
                <c:pt idx="225" formatCode="0.00">
                  <c:v>0</c:v>
                </c:pt>
                <c:pt idx="226" formatCode="0.00">
                  <c:v>0</c:v>
                </c:pt>
                <c:pt idx="227" formatCode="0.00">
                  <c:v>0</c:v>
                </c:pt>
                <c:pt idx="228" formatCode="0.00">
                  <c:v>0</c:v>
                </c:pt>
                <c:pt idx="229" formatCode="0.00">
                  <c:v>0</c:v>
                </c:pt>
                <c:pt idx="230" formatCode="0.00">
                  <c:v>0</c:v>
                </c:pt>
                <c:pt idx="231" formatCode="0.00">
                  <c:v>0</c:v>
                </c:pt>
                <c:pt idx="239" formatCode="0.00">
                  <c:v>0</c:v>
                </c:pt>
                <c:pt idx="248" formatCode="0.00">
                  <c:v>0</c:v>
                </c:pt>
                <c:pt idx="249" formatCode="0.00">
                  <c:v>0</c:v>
                </c:pt>
                <c:pt idx="250" formatCode="0.00">
                  <c:v>0</c:v>
                </c:pt>
                <c:pt idx="251" formatCode="0.00">
                  <c:v>0</c:v>
                </c:pt>
                <c:pt idx="252" formatCode="0.00">
                  <c:v>0</c:v>
                </c:pt>
                <c:pt idx="253" formatCode="0.00">
                  <c:v>0</c:v>
                </c:pt>
                <c:pt idx="254" formatCode="0.00">
                  <c:v>0</c:v>
                </c:pt>
                <c:pt idx="255" formatCode="0.00">
                  <c:v>0</c:v>
                </c:pt>
                <c:pt idx="263" formatCode="0.00">
                  <c:v>0</c:v>
                </c:pt>
                <c:pt idx="272" formatCode="0.00">
                  <c:v>0</c:v>
                </c:pt>
                <c:pt idx="273" formatCode="0.00">
                  <c:v>0</c:v>
                </c:pt>
                <c:pt idx="274" formatCode="0.00">
                  <c:v>0</c:v>
                </c:pt>
                <c:pt idx="275" formatCode="0.00">
                  <c:v>0</c:v>
                </c:pt>
                <c:pt idx="276" formatCode="0.00">
                  <c:v>0</c:v>
                </c:pt>
                <c:pt idx="277" formatCode="0.00">
                  <c:v>0</c:v>
                </c:pt>
                <c:pt idx="278" formatCode="0.00">
                  <c:v>0</c:v>
                </c:pt>
                <c:pt idx="279" formatCode="0.00">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extLst>
            <c:ext xmlns:c16="http://schemas.microsoft.com/office/drawing/2014/chart" uri="{C3380CC4-5D6E-409C-BE32-E72D297353CC}">
              <c16:uniqueId val="{0000000D-6D40-4091-B356-62815921A5C3}"/>
            </c:ext>
          </c:extLst>
        </c:ser>
        <c:ser>
          <c:idx val="4"/>
          <c:order val="4"/>
          <c:tx>
            <c:strRef>
              <c:f>Projektspørgsmål!$JY$3</c:f>
              <c:strCache>
                <c:ptCount val="1"/>
                <c:pt idx="0">
                  <c:v>Levende by</c:v>
                </c:pt>
              </c:strCache>
            </c:strRef>
          </c:tx>
          <c:spPr>
            <a:solidFill>
              <a:srgbClr val="E6C2DC"/>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Projektspørgsmål!$JY$4:$JY$363</c:f>
              <c:numCache>
                <c:formatCode>General</c:formatCode>
                <c:ptCount val="3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96" formatCode="0.00">
                  <c:v>0</c:v>
                </c:pt>
                <c:pt idx="297" formatCode="0.00">
                  <c:v>0</c:v>
                </c:pt>
                <c:pt idx="298" formatCode="0.00">
                  <c:v>0</c:v>
                </c:pt>
                <c:pt idx="299" formatCode="0.00">
                  <c:v>0</c:v>
                </c:pt>
                <c:pt idx="300" formatCode="0.00">
                  <c:v>0</c:v>
                </c:pt>
                <c:pt idx="301" formatCode="0.00">
                  <c:v>0</c:v>
                </c:pt>
                <c:pt idx="302" formatCode="0.00">
                  <c:v>0</c:v>
                </c:pt>
                <c:pt idx="303" formatCode="0.00">
                  <c:v>0</c:v>
                </c:pt>
                <c:pt idx="311" formatCode="0.00">
                  <c:v>0</c:v>
                </c:pt>
                <c:pt idx="320" formatCode="0.00">
                  <c:v>0</c:v>
                </c:pt>
                <c:pt idx="321" formatCode="0.00">
                  <c:v>0</c:v>
                </c:pt>
                <c:pt idx="322" formatCode="0.00">
                  <c:v>0</c:v>
                </c:pt>
                <c:pt idx="323" formatCode="0.00">
                  <c:v>0</c:v>
                </c:pt>
                <c:pt idx="324" formatCode="0.00">
                  <c:v>0</c:v>
                </c:pt>
                <c:pt idx="325" formatCode="0.00">
                  <c:v>0</c:v>
                </c:pt>
                <c:pt idx="326" formatCode="0.00">
                  <c:v>0</c:v>
                </c:pt>
                <c:pt idx="327" formatCode="0.00">
                  <c:v>0</c:v>
                </c:pt>
                <c:pt idx="335" formatCode="0.00">
                  <c:v>0</c:v>
                </c:pt>
                <c:pt idx="344" formatCode="0.00">
                  <c:v>0</c:v>
                </c:pt>
                <c:pt idx="345" formatCode="0.00">
                  <c:v>0</c:v>
                </c:pt>
                <c:pt idx="346" formatCode="0.00">
                  <c:v>0</c:v>
                </c:pt>
                <c:pt idx="347" formatCode="0.00">
                  <c:v>0</c:v>
                </c:pt>
                <c:pt idx="348" formatCode="0.00">
                  <c:v>0</c:v>
                </c:pt>
                <c:pt idx="349" formatCode="0.00">
                  <c:v>0</c:v>
                </c:pt>
                <c:pt idx="350" formatCode="0.00">
                  <c:v>0</c:v>
                </c:pt>
                <c:pt idx="351" formatCode="0.00">
                  <c:v>0</c:v>
                </c:pt>
              </c:numCache>
            </c:numRef>
          </c:val>
          <c:extLst>
            <c:ext xmlns:c16="http://schemas.microsoft.com/office/drawing/2014/chart" uri="{C3380CC4-5D6E-409C-BE32-E72D297353CC}">
              <c16:uniqueId val="{0000000E-6D40-4091-B356-62815921A5C3}"/>
            </c:ext>
          </c:extLst>
        </c:ser>
        <c:ser>
          <c:idx val="5"/>
          <c:order val="5"/>
          <c:tx>
            <c:strRef>
              <c:f>Projektspørgsmål!$KH$3</c:f>
              <c:strCache>
                <c:ptCount val="1"/>
                <c:pt idx="0">
                  <c:v>Arealforbrug ikke relevant</c:v>
                </c:pt>
              </c:strCache>
            </c:strRef>
          </c:tx>
          <c:spPr>
            <a:solidFill>
              <a:schemeClr val="bg2"/>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Projektspørgsmål!$KH$4:$KH$363</c:f>
              <c:numCache>
                <c:formatCode>0.00</c:formatCode>
                <c:ptCount val="360"/>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pt idx="36">
                  <c:v>10</c:v>
                </c:pt>
                <c:pt idx="37">
                  <c:v>10</c:v>
                </c:pt>
                <c:pt idx="38">
                  <c:v>10</c:v>
                </c:pt>
                <c:pt idx="39">
                  <c:v>10</c:v>
                </c:pt>
                <c:pt idx="40">
                  <c:v>10</c:v>
                </c:pt>
                <c:pt idx="41">
                  <c:v>10</c:v>
                </c:pt>
                <c:pt idx="42">
                  <c:v>10</c:v>
                </c:pt>
                <c:pt idx="43">
                  <c:v>10</c:v>
                </c:pt>
                <c:pt idx="44">
                  <c:v>10</c:v>
                </c:pt>
                <c:pt idx="45">
                  <c:v>10</c:v>
                </c:pt>
                <c:pt idx="46">
                  <c:v>10</c:v>
                </c:pt>
                <c:pt idx="47">
                  <c:v>10</c:v>
                </c:pt>
                <c:pt idx="48">
                  <c:v>10</c:v>
                </c:pt>
                <c:pt idx="49">
                  <c:v>10</c:v>
                </c:pt>
                <c:pt idx="50">
                  <c:v>10</c:v>
                </c:pt>
                <c:pt idx="51">
                  <c:v>10</c:v>
                </c:pt>
                <c:pt idx="52">
                  <c:v>10</c:v>
                </c:pt>
                <c:pt idx="53">
                  <c:v>10</c:v>
                </c:pt>
                <c:pt idx="54">
                  <c:v>10</c:v>
                </c:pt>
                <c:pt idx="55">
                  <c:v>10</c:v>
                </c:pt>
                <c:pt idx="56">
                  <c:v>10</c:v>
                </c:pt>
                <c:pt idx="57">
                  <c:v>10</c:v>
                </c:pt>
                <c:pt idx="58">
                  <c:v>10</c:v>
                </c:pt>
                <c:pt idx="59">
                  <c:v>10</c:v>
                </c:pt>
                <c:pt idx="60">
                  <c:v>10</c:v>
                </c:pt>
                <c:pt idx="61">
                  <c:v>10</c:v>
                </c:pt>
                <c:pt idx="62">
                  <c:v>10</c:v>
                </c:pt>
                <c:pt idx="63">
                  <c:v>10</c:v>
                </c:pt>
                <c:pt idx="64">
                  <c:v>10</c:v>
                </c:pt>
                <c:pt idx="65">
                  <c:v>10</c:v>
                </c:pt>
                <c:pt idx="66">
                  <c:v>10</c:v>
                </c:pt>
                <c:pt idx="67">
                  <c:v>10</c:v>
                </c:pt>
                <c:pt idx="68">
                  <c:v>10</c:v>
                </c:pt>
                <c:pt idx="69">
                  <c:v>10</c:v>
                </c:pt>
                <c:pt idx="70">
                  <c:v>10</c:v>
                </c:pt>
                <c:pt idx="71">
                  <c:v>10</c:v>
                </c:pt>
                <c:pt idx="72" formatCode="General">
                  <c:v>0</c:v>
                </c:pt>
                <c:pt idx="73" formatCode="General">
                  <c:v>0</c:v>
                </c:pt>
                <c:pt idx="74" formatCode="General">
                  <c:v>0</c:v>
                </c:pt>
                <c:pt idx="75" formatCode="General">
                  <c:v>0</c:v>
                </c:pt>
                <c:pt idx="76" formatCode="General">
                  <c:v>0</c:v>
                </c:pt>
                <c:pt idx="77" formatCode="General">
                  <c:v>0</c:v>
                </c:pt>
                <c:pt idx="78" formatCode="General">
                  <c:v>0</c:v>
                </c:pt>
                <c:pt idx="79" formatCode="General">
                  <c:v>0</c:v>
                </c:pt>
                <c:pt idx="80" formatCode="General">
                  <c:v>0</c:v>
                </c:pt>
                <c:pt idx="81" formatCode="General">
                  <c:v>0</c:v>
                </c:pt>
                <c:pt idx="82" formatCode="General">
                  <c:v>0</c:v>
                </c:pt>
                <c:pt idx="83" formatCode="General">
                  <c:v>0</c:v>
                </c:pt>
                <c:pt idx="84" formatCode="General">
                  <c:v>0</c:v>
                </c:pt>
                <c:pt idx="85" formatCode="General">
                  <c:v>0</c:v>
                </c:pt>
                <c:pt idx="86" formatCode="General">
                  <c:v>0</c:v>
                </c:pt>
                <c:pt idx="87" formatCode="General">
                  <c:v>0</c:v>
                </c:pt>
                <c:pt idx="88" formatCode="General">
                  <c:v>0</c:v>
                </c:pt>
                <c:pt idx="89" formatCode="General">
                  <c:v>0</c:v>
                </c:pt>
                <c:pt idx="90" formatCode="General">
                  <c:v>0</c:v>
                </c:pt>
                <c:pt idx="91" formatCode="General">
                  <c:v>0</c:v>
                </c:pt>
                <c:pt idx="92" formatCode="General">
                  <c:v>0</c:v>
                </c:pt>
                <c:pt idx="93" formatCode="General">
                  <c:v>0</c:v>
                </c:pt>
                <c:pt idx="94" formatCode="General">
                  <c:v>0</c:v>
                </c:pt>
                <c:pt idx="95" formatCode="General">
                  <c:v>0</c:v>
                </c:pt>
                <c:pt idx="96" formatCode="General">
                  <c:v>0</c:v>
                </c:pt>
                <c:pt idx="97" formatCode="General">
                  <c:v>0</c:v>
                </c:pt>
                <c:pt idx="98" formatCode="General">
                  <c:v>0</c:v>
                </c:pt>
                <c:pt idx="99" formatCode="General">
                  <c:v>0</c:v>
                </c:pt>
                <c:pt idx="100" formatCode="General">
                  <c:v>0</c:v>
                </c:pt>
                <c:pt idx="101" formatCode="General">
                  <c:v>0</c:v>
                </c:pt>
                <c:pt idx="102" formatCode="General">
                  <c:v>0</c:v>
                </c:pt>
                <c:pt idx="103" formatCode="General">
                  <c:v>0</c:v>
                </c:pt>
                <c:pt idx="104" formatCode="General">
                  <c:v>0</c:v>
                </c:pt>
                <c:pt idx="105" formatCode="General">
                  <c:v>0</c:v>
                </c:pt>
                <c:pt idx="106" formatCode="General">
                  <c:v>0</c:v>
                </c:pt>
                <c:pt idx="107" formatCode="General">
                  <c:v>0</c:v>
                </c:pt>
                <c:pt idx="108" formatCode="General">
                  <c:v>0</c:v>
                </c:pt>
                <c:pt idx="109" formatCode="General">
                  <c:v>0</c:v>
                </c:pt>
                <c:pt idx="110" formatCode="General">
                  <c:v>0</c:v>
                </c:pt>
                <c:pt idx="111" formatCode="General">
                  <c:v>0</c:v>
                </c:pt>
                <c:pt idx="112" formatCode="General">
                  <c:v>0</c:v>
                </c:pt>
                <c:pt idx="113" formatCode="General">
                  <c:v>0</c:v>
                </c:pt>
                <c:pt idx="114" formatCode="General">
                  <c:v>0</c:v>
                </c:pt>
                <c:pt idx="115" formatCode="General">
                  <c:v>0</c:v>
                </c:pt>
                <c:pt idx="116" formatCode="General">
                  <c:v>0</c:v>
                </c:pt>
                <c:pt idx="117" formatCode="General">
                  <c:v>0</c:v>
                </c:pt>
                <c:pt idx="118" formatCode="General">
                  <c:v>0</c:v>
                </c:pt>
                <c:pt idx="119" formatCode="General">
                  <c:v>0</c:v>
                </c:pt>
                <c:pt idx="120" formatCode="General">
                  <c:v>0</c:v>
                </c:pt>
                <c:pt idx="121" formatCode="General">
                  <c:v>0</c:v>
                </c:pt>
                <c:pt idx="122" formatCode="General">
                  <c:v>0</c:v>
                </c:pt>
                <c:pt idx="123" formatCode="General">
                  <c:v>0</c:v>
                </c:pt>
                <c:pt idx="124" formatCode="General">
                  <c:v>0</c:v>
                </c:pt>
                <c:pt idx="125" formatCode="General">
                  <c:v>0</c:v>
                </c:pt>
                <c:pt idx="126" formatCode="General">
                  <c:v>0</c:v>
                </c:pt>
                <c:pt idx="127" formatCode="General">
                  <c:v>0</c:v>
                </c:pt>
                <c:pt idx="128" formatCode="General">
                  <c:v>0</c:v>
                </c:pt>
                <c:pt idx="129" formatCode="General">
                  <c:v>0</c:v>
                </c:pt>
                <c:pt idx="130" formatCode="General">
                  <c:v>0</c:v>
                </c:pt>
                <c:pt idx="131" formatCode="General">
                  <c:v>0</c:v>
                </c:pt>
                <c:pt idx="132" formatCode="General">
                  <c:v>0</c:v>
                </c:pt>
                <c:pt idx="133" formatCode="General">
                  <c:v>0</c:v>
                </c:pt>
                <c:pt idx="134" formatCode="General">
                  <c:v>0</c:v>
                </c:pt>
                <c:pt idx="135" formatCode="General">
                  <c:v>0</c:v>
                </c:pt>
                <c:pt idx="136" formatCode="General">
                  <c:v>0</c:v>
                </c:pt>
                <c:pt idx="137" formatCode="General">
                  <c:v>0</c:v>
                </c:pt>
                <c:pt idx="138" formatCode="General">
                  <c:v>0</c:v>
                </c:pt>
                <c:pt idx="139" formatCode="General">
                  <c:v>0</c:v>
                </c:pt>
                <c:pt idx="140" formatCode="General">
                  <c:v>0</c:v>
                </c:pt>
                <c:pt idx="141" formatCode="General">
                  <c:v>0</c:v>
                </c:pt>
                <c:pt idx="142" formatCode="General">
                  <c:v>0</c:v>
                </c:pt>
                <c:pt idx="143" formatCode="General">
                  <c:v>0</c:v>
                </c:pt>
                <c:pt idx="144" formatCode="General">
                  <c:v>0</c:v>
                </c:pt>
                <c:pt idx="145" formatCode="General">
                  <c:v>0</c:v>
                </c:pt>
                <c:pt idx="146" formatCode="General">
                  <c:v>0</c:v>
                </c:pt>
                <c:pt idx="147" formatCode="General">
                  <c:v>0</c:v>
                </c:pt>
                <c:pt idx="148" formatCode="General">
                  <c:v>0</c:v>
                </c:pt>
                <c:pt idx="149" formatCode="General">
                  <c:v>0</c:v>
                </c:pt>
                <c:pt idx="150" formatCode="General">
                  <c:v>0</c:v>
                </c:pt>
                <c:pt idx="151" formatCode="General">
                  <c:v>0</c:v>
                </c:pt>
                <c:pt idx="152" formatCode="General">
                  <c:v>0</c:v>
                </c:pt>
                <c:pt idx="153" formatCode="General">
                  <c:v>0</c:v>
                </c:pt>
                <c:pt idx="154" formatCode="General">
                  <c:v>0</c:v>
                </c:pt>
                <c:pt idx="155" formatCode="General">
                  <c:v>0</c:v>
                </c:pt>
                <c:pt idx="156" formatCode="General">
                  <c:v>0</c:v>
                </c:pt>
                <c:pt idx="157" formatCode="General">
                  <c:v>0</c:v>
                </c:pt>
                <c:pt idx="158" formatCode="General">
                  <c:v>0</c:v>
                </c:pt>
                <c:pt idx="159" formatCode="General">
                  <c:v>0</c:v>
                </c:pt>
                <c:pt idx="160" formatCode="General">
                  <c:v>0</c:v>
                </c:pt>
                <c:pt idx="161" formatCode="General">
                  <c:v>0</c:v>
                </c:pt>
                <c:pt idx="162" formatCode="General">
                  <c:v>0</c:v>
                </c:pt>
                <c:pt idx="163" formatCode="General">
                  <c:v>0</c:v>
                </c:pt>
                <c:pt idx="164" formatCode="General">
                  <c:v>0</c:v>
                </c:pt>
                <c:pt idx="165" formatCode="General">
                  <c:v>0</c:v>
                </c:pt>
                <c:pt idx="166" formatCode="General">
                  <c:v>0</c:v>
                </c:pt>
                <c:pt idx="167" formatCode="General">
                  <c:v>0</c:v>
                </c:pt>
                <c:pt idx="168" formatCode="General">
                  <c:v>0</c:v>
                </c:pt>
                <c:pt idx="169" formatCode="General">
                  <c:v>0</c:v>
                </c:pt>
                <c:pt idx="170" formatCode="General">
                  <c:v>0</c:v>
                </c:pt>
                <c:pt idx="171" formatCode="General">
                  <c:v>0</c:v>
                </c:pt>
                <c:pt idx="172" formatCode="General">
                  <c:v>0</c:v>
                </c:pt>
                <c:pt idx="173" formatCode="General">
                  <c:v>0</c:v>
                </c:pt>
                <c:pt idx="174" formatCode="General">
                  <c:v>0</c:v>
                </c:pt>
                <c:pt idx="175" formatCode="General">
                  <c:v>0</c:v>
                </c:pt>
                <c:pt idx="176" formatCode="General">
                  <c:v>0</c:v>
                </c:pt>
                <c:pt idx="177" formatCode="General">
                  <c:v>0</c:v>
                </c:pt>
                <c:pt idx="178" formatCode="General">
                  <c:v>0</c:v>
                </c:pt>
                <c:pt idx="179" formatCode="General">
                  <c:v>0</c:v>
                </c:pt>
                <c:pt idx="180" formatCode="General">
                  <c:v>0</c:v>
                </c:pt>
                <c:pt idx="181" formatCode="General">
                  <c:v>0</c:v>
                </c:pt>
                <c:pt idx="182" formatCode="General">
                  <c:v>0</c:v>
                </c:pt>
                <c:pt idx="183" formatCode="General">
                  <c:v>0</c:v>
                </c:pt>
                <c:pt idx="184" formatCode="General">
                  <c:v>0</c:v>
                </c:pt>
                <c:pt idx="185" formatCode="General">
                  <c:v>0</c:v>
                </c:pt>
                <c:pt idx="186" formatCode="General">
                  <c:v>0</c:v>
                </c:pt>
                <c:pt idx="187" formatCode="General">
                  <c:v>0</c:v>
                </c:pt>
                <c:pt idx="188" formatCode="General">
                  <c:v>0</c:v>
                </c:pt>
                <c:pt idx="189" formatCode="General">
                  <c:v>0</c:v>
                </c:pt>
                <c:pt idx="190" formatCode="General">
                  <c:v>0</c:v>
                </c:pt>
                <c:pt idx="191" formatCode="General">
                  <c:v>0</c:v>
                </c:pt>
                <c:pt idx="192" formatCode="General">
                  <c:v>0</c:v>
                </c:pt>
                <c:pt idx="193" formatCode="General">
                  <c:v>0</c:v>
                </c:pt>
                <c:pt idx="194" formatCode="General">
                  <c:v>0</c:v>
                </c:pt>
                <c:pt idx="195" formatCode="General">
                  <c:v>0</c:v>
                </c:pt>
                <c:pt idx="196" formatCode="General">
                  <c:v>0</c:v>
                </c:pt>
                <c:pt idx="197" formatCode="General">
                  <c:v>0</c:v>
                </c:pt>
                <c:pt idx="198" formatCode="General">
                  <c:v>0</c:v>
                </c:pt>
                <c:pt idx="199" formatCode="General">
                  <c:v>0</c:v>
                </c:pt>
                <c:pt idx="200" formatCode="General">
                  <c:v>0</c:v>
                </c:pt>
                <c:pt idx="201" formatCode="General">
                  <c:v>0</c:v>
                </c:pt>
                <c:pt idx="202" formatCode="General">
                  <c:v>0</c:v>
                </c:pt>
                <c:pt idx="203" formatCode="General">
                  <c:v>0</c:v>
                </c:pt>
                <c:pt idx="204" formatCode="General">
                  <c:v>0</c:v>
                </c:pt>
                <c:pt idx="205" formatCode="General">
                  <c:v>0</c:v>
                </c:pt>
                <c:pt idx="206" formatCode="General">
                  <c:v>0</c:v>
                </c:pt>
                <c:pt idx="207" formatCode="General">
                  <c:v>0</c:v>
                </c:pt>
                <c:pt idx="208" formatCode="General">
                  <c:v>0</c:v>
                </c:pt>
                <c:pt idx="209" formatCode="General">
                  <c:v>0</c:v>
                </c:pt>
                <c:pt idx="210" formatCode="General">
                  <c:v>0</c:v>
                </c:pt>
                <c:pt idx="211" formatCode="General">
                  <c:v>0</c:v>
                </c:pt>
                <c:pt idx="212" formatCode="General">
                  <c:v>0</c:v>
                </c:pt>
                <c:pt idx="213" formatCode="General">
                  <c:v>0</c:v>
                </c:pt>
                <c:pt idx="214" formatCode="General">
                  <c:v>0</c:v>
                </c:pt>
                <c:pt idx="215" formatCode="General">
                  <c:v>0</c:v>
                </c:pt>
                <c:pt idx="216" formatCode="General">
                  <c:v>0</c:v>
                </c:pt>
                <c:pt idx="217" formatCode="General">
                  <c:v>0</c:v>
                </c:pt>
                <c:pt idx="218" formatCode="General">
                  <c:v>0</c:v>
                </c:pt>
                <c:pt idx="219" formatCode="General">
                  <c:v>0</c:v>
                </c:pt>
                <c:pt idx="220" formatCode="General">
                  <c:v>0</c:v>
                </c:pt>
                <c:pt idx="221" formatCode="General">
                  <c:v>0</c:v>
                </c:pt>
                <c:pt idx="222" formatCode="General">
                  <c:v>0</c:v>
                </c:pt>
                <c:pt idx="223" formatCode="General">
                  <c:v>0</c:v>
                </c:pt>
                <c:pt idx="224" formatCode="General">
                  <c:v>0</c:v>
                </c:pt>
                <c:pt idx="225" formatCode="General">
                  <c:v>0</c:v>
                </c:pt>
                <c:pt idx="226" formatCode="General">
                  <c:v>0</c:v>
                </c:pt>
                <c:pt idx="227" formatCode="General">
                  <c:v>0</c:v>
                </c:pt>
                <c:pt idx="228" formatCode="General">
                  <c:v>0</c:v>
                </c:pt>
                <c:pt idx="229" formatCode="General">
                  <c:v>0</c:v>
                </c:pt>
                <c:pt idx="230" formatCode="General">
                  <c:v>0</c:v>
                </c:pt>
                <c:pt idx="231" formatCode="General">
                  <c:v>0</c:v>
                </c:pt>
                <c:pt idx="232" formatCode="General">
                  <c:v>0</c:v>
                </c:pt>
                <c:pt idx="233" formatCode="General">
                  <c:v>0</c:v>
                </c:pt>
                <c:pt idx="234" formatCode="General">
                  <c:v>0</c:v>
                </c:pt>
                <c:pt idx="235" formatCode="General">
                  <c:v>0</c:v>
                </c:pt>
                <c:pt idx="236" formatCode="General">
                  <c:v>0</c:v>
                </c:pt>
                <c:pt idx="237" formatCode="General">
                  <c:v>0</c:v>
                </c:pt>
                <c:pt idx="238" formatCode="General">
                  <c:v>0</c:v>
                </c:pt>
                <c:pt idx="239" formatCode="General">
                  <c:v>0</c:v>
                </c:pt>
                <c:pt idx="240" formatCode="General">
                  <c:v>0</c:v>
                </c:pt>
                <c:pt idx="241" formatCode="General">
                  <c:v>0</c:v>
                </c:pt>
                <c:pt idx="242" formatCode="General">
                  <c:v>0</c:v>
                </c:pt>
                <c:pt idx="243" formatCode="General">
                  <c:v>0</c:v>
                </c:pt>
                <c:pt idx="244" formatCode="General">
                  <c:v>0</c:v>
                </c:pt>
                <c:pt idx="245" formatCode="General">
                  <c:v>0</c:v>
                </c:pt>
                <c:pt idx="246" formatCode="General">
                  <c:v>0</c:v>
                </c:pt>
                <c:pt idx="247" formatCode="General">
                  <c:v>0</c:v>
                </c:pt>
                <c:pt idx="248" formatCode="General">
                  <c:v>0</c:v>
                </c:pt>
                <c:pt idx="249" formatCode="General">
                  <c:v>0</c:v>
                </c:pt>
                <c:pt idx="250" formatCode="General">
                  <c:v>0</c:v>
                </c:pt>
                <c:pt idx="251" formatCode="General">
                  <c:v>0</c:v>
                </c:pt>
                <c:pt idx="252" formatCode="General">
                  <c:v>0</c:v>
                </c:pt>
                <c:pt idx="253" formatCode="General">
                  <c:v>0</c:v>
                </c:pt>
                <c:pt idx="254" formatCode="General">
                  <c:v>0</c:v>
                </c:pt>
                <c:pt idx="255" formatCode="General">
                  <c:v>0</c:v>
                </c:pt>
                <c:pt idx="256" formatCode="General">
                  <c:v>0</c:v>
                </c:pt>
                <c:pt idx="257" formatCode="General">
                  <c:v>0</c:v>
                </c:pt>
                <c:pt idx="258" formatCode="General">
                  <c:v>0</c:v>
                </c:pt>
                <c:pt idx="259" formatCode="General">
                  <c:v>0</c:v>
                </c:pt>
                <c:pt idx="260" formatCode="General">
                  <c:v>0</c:v>
                </c:pt>
                <c:pt idx="261" formatCode="General">
                  <c:v>0</c:v>
                </c:pt>
                <c:pt idx="262" formatCode="General">
                  <c:v>0</c:v>
                </c:pt>
                <c:pt idx="263" formatCode="General">
                  <c:v>0</c:v>
                </c:pt>
                <c:pt idx="264" formatCode="General">
                  <c:v>0</c:v>
                </c:pt>
                <c:pt idx="265" formatCode="General">
                  <c:v>0</c:v>
                </c:pt>
                <c:pt idx="266" formatCode="General">
                  <c:v>0</c:v>
                </c:pt>
                <c:pt idx="267" formatCode="General">
                  <c:v>0</c:v>
                </c:pt>
                <c:pt idx="268" formatCode="General">
                  <c:v>0</c:v>
                </c:pt>
                <c:pt idx="269" formatCode="General">
                  <c:v>0</c:v>
                </c:pt>
                <c:pt idx="270" formatCode="General">
                  <c:v>0</c:v>
                </c:pt>
                <c:pt idx="271" formatCode="General">
                  <c:v>0</c:v>
                </c:pt>
                <c:pt idx="272" formatCode="General">
                  <c:v>0</c:v>
                </c:pt>
                <c:pt idx="273" formatCode="General">
                  <c:v>0</c:v>
                </c:pt>
                <c:pt idx="274" formatCode="General">
                  <c:v>0</c:v>
                </c:pt>
                <c:pt idx="275" formatCode="General">
                  <c:v>0</c:v>
                </c:pt>
                <c:pt idx="276" formatCode="General">
                  <c:v>0</c:v>
                </c:pt>
                <c:pt idx="277" formatCode="General">
                  <c:v>0</c:v>
                </c:pt>
                <c:pt idx="278" formatCode="General">
                  <c:v>0</c:v>
                </c:pt>
                <c:pt idx="279" formatCode="General">
                  <c:v>0</c:v>
                </c:pt>
                <c:pt idx="280" formatCode="General">
                  <c:v>0</c:v>
                </c:pt>
                <c:pt idx="281" formatCode="General">
                  <c:v>0</c:v>
                </c:pt>
                <c:pt idx="282" formatCode="General">
                  <c:v>0</c:v>
                </c:pt>
                <c:pt idx="283" formatCode="General">
                  <c:v>0</c:v>
                </c:pt>
                <c:pt idx="284" formatCode="General">
                  <c:v>0</c:v>
                </c:pt>
                <c:pt idx="285" formatCode="General">
                  <c:v>0</c:v>
                </c:pt>
                <c:pt idx="286" formatCode="General">
                  <c:v>0</c:v>
                </c:pt>
                <c:pt idx="287" formatCode="General">
                  <c:v>0</c:v>
                </c:pt>
                <c:pt idx="288" formatCode="General">
                  <c:v>0</c:v>
                </c:pt>
                <c:pt idx="289" formatCode="General">
                  <c:v>0</c:v>
                </c:pt>
                <c:pt idx="290" formatCode="General">
                  <c:v>0</c:v>
                </c:pt>
                <c:pt idx="291" formatCode="General">
                  <c:v>0</c:v>
                </c:pt>
                <c:pt idx="292" formatCode="General">
                  <c:v>0</c:v>
                </c:pt>
                <c:pt idx="293" formatCode="General">
                  <c:v>0</c:v>
                </c:pt>
                <c:pt idx="294" formatCode="General">
                  <c:v>0</c:v>
                </c:pt>
                <c:pt idx="295" formatCode="General">
                  <c:v>0</c:v>
                </c:pt>
                <c:pt idx="296" formatCode="General">
                  <c:v>0</c:v>
                </c:pt>
                <c:pt idx="297" formatCode="General">
                  <c:v>0</c:v>
                </c:pt>
                <c:pt idx="298" formatCode="General">
                  <c:v>0</c:v>
                </c:pt>
                <c:pt idx="299" formatCode="General">
                  <c:v>0</c:v>
                </c:pt>
                <c:pt idx="300" formatCode="General">
                  <c:v>0</c:v>
                </c:pt>
                <c:pt idx="301" formatCode="General">
                  <c:v>0</c:v>
                </c:pt>
                <c:pt idx="302" formatCode="General">
                  <c:v>0</c:v>
                </c:pt>
                <c:pt idx="303" formatCode="General">
                  <c:v>0</c:v>
                </c:pt>
                <c:pt idx="304" formatCode="General">
                  <c:v>0</c:v>
                </c:pt>
                <c:pt idx="305" formatCode="General">
                  <c:v>0</c:v>
                </c:pt>
                <c:pt idx="306" formatCode="General">
                  <c:v>0</c:v>
                </c:pt>
                <c:pt idx="307" formatCode="General">
                  <c:v>0</c:v>
                </c:pt>
                <c:pt idx="308" formatCode="General">
                  <c:v>0</c:v>
                </c:pt>
                <c:pt idx="309" formatCode="General">
                  <c:v>0</c:v>
                </c:pt>
                <c:pt idx="310" formatCode="General">
                  <c:v>0</c:v>
                </c:pt>
                <c:pt idx="311" formatCode="General">
                  <c:v>0</c:v>
                </c:pt>
                <c:pt idx="312" formatCode="General">
                  <c:v>0</c:v>
                </c:pt>
                <c:pt idx="313" formatCode="General">
                  <c:v>0</c:v>
                </c:pt>
                <c:pt idx="314" formatCode="General">
                  <c:v>0</c:v>
                </c:pt>
                <c:pt idx="315" formatCode="General">
                  <c:v>0</c:v>
                </c:pt>
                <c:pt idx="316" formatCode="General">
                  <c:v>0</c:v>
                </c:pt>
                <c:pt idx="317" formatCode="General">
                  <c:v>0</c:v>
                </c:pt>
                <c:pt idx="318" formatCode="General">
                  <c:v>0</c:v>
                </c:pt>
                <c:pt idx="319" formatCode="General">
                  <c:v>0</c:v>
                </c:pt>
                <c:pt idx="320" formatCode="General">
                  <c:v>0</c:v>
                </c:pt>
                <c:pt idx="321" formatCode="General">
                  <c:v>0</c:v>
                </c:pt>
                <c:pt idx="322" formatCode="General">
                  <c:v>0</c:v>
                </c:pt>
                <c:pt idx="323" formatCode="General">
                  <c:v>0</c:v>
                </c:pt>
                <c:pt idx="324" formatCode="General">
                  <c:v>0</c:v>
                </c:pt>
                <c:pt idx="325" formatCode="General">
                  <c:v>0</c:v>
                </c:pt>
                <c:pt idx="326" formatCode="General">
                  <c:v>0</c:v>
                </c:pt>
                <c:pt idx="327" formatCode="General">
                  <c:v>0</c:v>
                </c:pt>
                <c:pt idx="328" formatCode="General">
                  <c:v>0</c:v>
                </c:pt>
                <c:pt idx="329" formatCode="General">
                  <c:v>0</c:v>
                </c:pt>
                <c:pt idx="330" formatCode="General">
                  <c:v>0</c:v>
                </c:pt>
                <c:pt idx="331" formatCode="General">
                  <c:v>0</c:v>
                </c:pt>
                <c:pt idx="332" formatCode="General">
                  <c:v>0</c:v>
                </c:pt>
                <c:pt idx="333" formatCode="General">
                  <c:v>0</c:v>
                </c:pt>
                <c:pt idx="334" formatCode="General">
                  <c:v>0</c:v>
                </c:pt>
                <c:pt idx="335" formatCode="General">
                  <c:v>0</c:v>
                </c:pt>
                <c:pt idx="336" formatCode="General">
                  <c:v>0</c:v>
                </c:pt>
                <c:pt idx="337" formatCode="General">
                  <c:v>0</c:v>
                </c:pt>
                <c:pt idx="338" formatCode="General">
                  <c:v>0</c:v>
                </c:pt>
                <c:pt idx="339" formatCode="General">
                  <c:v>0</c:v>
                </c:pt>
                <c:pt idx="340" formatCode="General">
                  <c:v>0</c:v>
                </c:pt>
                <c:pt idx="341" formatCode="General">
                  <c:v>0</c:v>
                </c:pt>
                <c:pt idx="342" formatCode="General">
                  <c:v>0</c:v>
                </c:pt>
                <c:pt idx="343" formatCode="General">
                  <c:v>0</c:v>
                </c:pt>
                <c:pt idx="344" formatCode="General">
                  <c:v>0</c:v>
                </c:pt>
                <c:pt idx="345" formatCode="General">
                  <c:v>0</c:v>
                </c:pt>
                <c:pt idx="346" formatCode="General">
                  <c:v>0</c:v>
                </c:pt>
                <c:pt idx="347" formatCode="General">
                  <c:v>0</c:v>
                </c:pt>
                <c:pt idx="348" formatCode="General">
                  <c:v>0</c:v>
                </c:pt>
                <c:pt idx="349" formatCode="General">
                  <c:v>0</c:v>
                </c:pt>
                <c:pt idx="350" formatCode="General">
                  <c:v>0</c:v>
                </c:pt>
                <c:pt idx="351" formatCode="General">
                  <c:v>0</c:v>
                </c:pt>
                <c:pt idx="352" formatCode="General">
                  <c:v>0</c:v>
                </c:pt>
                <c:pt idx="353" formatCode="General">
                  <c:v>0</c:v>
                </c:pt>
                <c:pt idx="354" formatCode="General">
                  <c:v>0</c:v>
                </c:pt>
                <c:pt idx="355" formatCode="General">
                  <c:v>0</c:v>
                </c:pt>
                <c:pt idx="356" formatCode="General">
                  <c:v>0</c:v>
                </c:pt>
                <c:pt idx="357" formatCode="General">
                  <c:v>0</c:v>
                </c:pt>
                <c:pt idx="358" formatCode="General">
                  <c:v>0</c:v>
                </c:pt>
                <c:pt idx="359" formatCode="General">
                  <c:v>0</c:v>
                </c:pt>
              </c:numCache>
            </c:numRef>
          </c:val>
          <c:extLst>
            <c:ext xmlns:c16="http://schemas.microsoft.com/office/drawing/2014/chart" uri="{C3380CC4-5D6E-409C-BE32-E72D297353CC}">
              <c16:uniqueId val="{00000001-6D40-4091-B356-62815921A5C3}"/>
            </c:ext>
          </c:extLst>
        </c:ser>
        <c:ser>
          <c:idx val="6"/>
          <c:order val="6"/>
          <c:tx>
            <c:strRef>
              <c:f>Projektspørgsmål!$KI$3</c:f>
              <c:strCache>
                <c:ptCount val="1"/>
                <c:pt idx="0">
                  <c:v>Biodiversitet ikke relevant</c:v>
                </c:pt>
              </c:strCache>
            </c:strRef>
          </c:tx>
          <c:spPr>
            <a:solidFill>
              <a:schemeClr val="bg2"/>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Projektspørgsmål!$KI$4:$KI$363</c:f>
              <c:numCache>
                <c:formatCode>General</c:formatCode>
                <c:ptCount val="360"/>
                <c:pt idx="0">
                  <c:v>0</c:v>
                </c:pt>
                <c:pt idx="1">
                  <c:v>0</c:v>
                </c:pt>
                <c:pt idx="2">
                  <c:v>0</c:v>
                </c:pt>
                <c:pt idx="3">
                  <c:v>0</c:v>
                </c:pt>
                <c:pt idx="4">
                  <c:v>0</c:v>
                </c:pt>
                <c:pt idx="5">
                  <c:v>0</c:v>
                </c:pt>
                <c:pt idx="6">
                  <c:v>0</c:v>
                </c:pt>
                <c:pt idx="7">
                  <c:v>0</c:v>
                </c:pt>
                <c:pt idx="8">
                  <c:v>0</c:v>
                </c:pt>
                <c:pt idx="9">
                  <c:v>0</c:v>
                </c:pt>
                <c:pt idx="10">
                  <c:v>0</c:v>
                </c:pt>
                <c:pt idx="11">
                  <c:v>0</c:v>
                </c:pt>
                <c:pt idx="12">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formatCode="0.00">
                  <c:v>10</c:v>
                </c:pt>
                <c:pt idx="73" formatCode="0.00">
                  <c:v>10</c:v>
                </c:pt>
                <c:pt idx="74" formatCode="0.00">
                  <c:v>10</c:v>
                </c:pt>
                <c:pt idx="75" formatCode="0.00">
                  <c:v>10</c:v>
                </c:pt>
                <c:pt idx="76" formatCode="0.00">
                  <c:v>10</c:v>
                </c:pt>
                <c:pt idx="77" formatCode="0.00">
                  <c:v>10</c:v>
                </c:pt>
                <c:pt idx="78" formatCode="0.00">
                  <c:v>10</c:v>
                </c:pt>
                <c:pt idx="79" formatCode="0.00">
                  <c:v>10</c:v>
                </c:pt>
                <c:pt idx="80" formatCode="0.00">
                  <c:v>10</c:v>
                </c:pt>
                <c:pt idx="81" formatCode="0.00">
                  <c:v>10</c:v>
                </c:pt>
                <c:pt idx="82" formatCode="0.00">
                  <c:v>10</c:v>
                </c:pt>
                <c:pt idx="83" formatCode="0.00">
                  <c:v>10</c:v>
                </c:pt>
                <c:pt idx="84" formatCode="0.00">
                  <c:v>10</c:v>
                </c:pt>
                <c:pt idx="85" formatCode="0.00">
                  <c:v>10</c:v>
                </c:pt>
                <c:pt idx="86" formatCode="0.00">
                  <c:v>10</c:v>
                </c:pt>
                <c:pt idx="87" formatCode="0.00">
                  <c:v>10</c:v>
                </c:pt>
                <c:pt idx="88" formatCode="0.00">
                  <c:v>10</c:v>
                </c:pt>
                <c:pt idx="89" formatCode="0.00">
                  <c:v>10</c:v>
                </c:pt>
                <c:pt idx="90" formatCode="0.00">
                  <c:v>10</c:v>
                </c:pt>
                <c:pt idx="91" formatCode="0.00">
                  <c:v>10</c:v>
                </c:pt>
                <c:pt idx="92" formatCode="0.00">
                  <c:v>10</c:v>
                </c:pt>
                <c:pt idx="93" formatCode="0.00">
                  <c:v>10</c:v>
                </c:pt>
                <c:pt idx="94" formatCode="0.00">
                  <c:v>10</c:v>
                </c:pt>
                <c:pt idx="95" formatCode="0.00">
                  <c:v>10</c:v>
                </c:pt>
                <c:pt idx="96" formatCode="0.00">
                  <c:v>10</c:v>
                </c:pt>
                <c:pt idx="97" formatCode="0.00">
                  <c:v>10</c:v>
                </c:pt>
                <c:pt idx="98" formatCode="0.00">
                  <c:v>10</c:v>
                </c:pt>
                <c:pt idx="99" formatCode="0.00">
                  <c:v>10</c:v>
                </c:pt>
                <c:pt idx="100" formatCode="0.00">
                  <c:v>10</c:v>
                </c:pt>
                <c:pt idx="101" formatCode="0.00">
                  <c:v>10</c:v>
                </c:pt>
                <c:pt idx="102" formatCode="0.00">
                  <c:v>10</c:v>
                </c:pt>
                <c:pt idx="103" formatCode="0.00">
                  <c:v>10</c:v>
                </c:pt>
                <c:pt idx="104" formatCode="0.00">
                  <c:v>10</c:v>
                </c:pt>
                <c:pt idx="105" formatCode="0.00">
                  <c:v>10</c:v>
                </c:pt>
                <c:pt idx="106" formatCode="0.00">
                  <c:v>10</c:v>
                </c:pt>
                <c:pt idx="107" formatCode="0.00">
                  <c:v>10</c:v>
                </c:pt>
                <c:pt idx="108" formatCode="0.00">
                  <c:v>10</c:v>
                </c:pt>
                <c:pt idx="109" formatCode="0.00">
                  <c:v>10</c:v>
                </c:pt>
                <c:pt idx="110" formatCode="0.00">
                  <c:v>10</c:v>
                </c:pt>
                <c:pt idx="111" formatCode="0.00">
                  <c:v>10</c:v>
                </c:pt>
                <c:pt idx="112" formatCode="0.00">
                  <c:v>10</c:v>
                </c:pt>
                <c:pt idx="113" formatCode="0.00">
                  <c:v>10</c:v>
                </c:pt>
                <c:pt idx="114" formatCode="0.00">
                  <c:v>10</c:v>
                </c:pt>
                <c:pt idx="115" formatCode="0.00">
                  <c:v>10</c:v>
                </c:pt>
                <c:pt idx="116" formatCode="0.00">
                  <c:v>10</c:v>
                </c:pt>
                <c:pt idx="117" formatCode="0.00">
                  <c:v>10</c:v>
                </c:pt>
                <c:pt idx="118" formatCode="0.00">
                  <c:v>10</c:v>
                </c:pt>
                <c:pt idx="119" formatCode="0.00">
                  <c:v>10</c:v>
                </c:pt>
                <c:pt idx="120" formatCode="0.00">
                  <c:v>10</c:v>
                </c:pt>
                <c:pt idx="121" formatCode="0.00">
                  <c:v>10</c:v>
                </c:pt>
                <c:pt idx="122" formatCode="0.00">
                  <c:v>10</c:v>
                </c:pt>
                <c:pt idx="123" formatCode="0.00">
                  <c:v>10</c:v>
                </c:pt>
                <c:pt idx="124" formatCode="0.00">
                  <c:v>10</c:v>
                </c:pt>
                <c:pt idx="125" formatCode="0.00">
                  <c:v>10</c:v>
                </c:pt>
                <c:pt idx="126" formatCode="0.00">
                  <c:v>10</c:v>
                </c:pt>
                <c:pt idx="127" formatCode="0.00">
                  <c:v>10</c:v>
                </c:pt>
                <c:pt idx="128" formatCode="0.00">
                  <c:v>10</c:v>
                </c:pt>
                <c:pt idx="129" formatCode="0.00">
                  <c:v>10</c:v>
                </c:pt>
                <c:pt idx="130" formatCode="0.00">
                  <c:v>10</c:v>
                </c:pt>
                <c:pt idx="131" formatCode="0.00">
                  <c:v>10</c:v>
                </c:pt>
                <c:pt idx="132" formatCode="0.00">
                  <c:v>10</c:v>
                </c:pt>
                <c:pt idx="133" formatCode="0.00">
                  <c:v>10</c:v>
                </c:pt>
                <c:pt idx="134" formatCode="0.00">
                  <c:v>10</c:v>
                </c:pt>
                <c:pt idx="135" formatCode="0.00">
                  <c:v>10</c:v>
                </c:pt>
                <c:pt idx="136" formatCode="0.00">
                  <c:v>10</c:v>
                </c:pt>
                <c:pt idx="137" formatCode="0.00">
                  <c:v>10</c:v>
                </c:pt>
                <c:pt idx="138" formatCode="0.00">
                  <c:v>10</c:v>
                </c:pt>
                <c:pt idx="139" formatCode="0.00">
                  <c:v>10</c:v>
                </c:pt>
                <c:pt idx="140" formatCode="0.00">
                  <c:v>10</c:v>
                </c:pt>
                <c:pt idx="141" formatCode="0.00">
                  <c:v>10</c:v>
                </c:pt>
                <c:pt idx="142" formatCode="0.00">
                  <c:v>10</c:v>
                </c:pt>
                <c:pt idx="143" formatCode="0.00">
                  <c:v>10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extLst>
            <c:ext xmlns:c16="http://schemas.microsoft.com/office/drawing/2014/chart" uri="{C3380CC4-5D6E-409C-BE32-E72D297353CC}">
              <c16:uniqueId val="{00000003-6D40-4091-B356-62815921A5C3}"/>
            </c:ext>
          </c:extLst>
        </c:ser>
        <c:ser>
          <c:idx val="7"/>
          <c:order val="7"/>
          <c:tx>
            <c:strRef>
              <c:f>Projektspørgsmål!$KJ$3</c:f>
              <c:strCache>
                <c:ptCount val="1"/>
                <c:pt idx="0">
                  <c:v>Mobilitet ikke relevant</c:v>
                </c:pt>
              </c:strCache>
            </c:strRef>
          </c:tx>
          <c:spPr>
            <a:solidFill>
              <a:schemeClr val="bg2"/>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Projektspørgsmål!$KJ$4:$KJ$363</c:f>
              <c:numCache>
                <c:formatCode>General</c:formatCode>
                <c:ptCount val="360"/>
                <c:pt idx="0">
                  <c:v>0</c:v>
                </c:pt>
                <c:pt idx="1">
                  <c:v>0</c:v>
                </c:pt>
                <c:pt idx="2">
                  <c:v>0</c:v>
                </c:pt>
                <c:pt idx="3">
                  <c:v>0</c:v>
                </c:pt>
                <c:pt idx="4">
                  <c:v>0</c:v>
                </c:pt>
                <c:pt idx="5">
                  <c:v>0</c:v>
                </c:pt>
                <c:pt idx="6">
                  <c:v>0</c:v>
                </c:pt>
                <c:pt idx="7">
                  <c:v>0</c:v>
                </c:pt>
                <c:pt idx="8">
                  <c:v>0</c:v>
                </c:pt>
                <c:pt idx="9">
                  <c:v>0</c:v>
                </c:pt>
                <c:pt idx="10">
                  <c:v>0</c:v>
                </c:pt>
                <c:pt idx="11">
                  <c:v>0</c:v>
                </c:pt>
                <c:pt idx="12">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formatCode="0.00">
                  <c:v>10</c:v>
                </c:pt>
                <c:pt idx="145" formatCode="0.00">
                  <c:v>10</c:v>
                </c:pt>
                <c:pt idx="146" formatCode="0.00">
                  <c:v>10</c:v>
                </c:pt>
                <c:pt idx="147" formatCode="0.00">
                  <c:v>10</c:v>
                </c:pt>
                <c:pt idx="148" formatCode="0.00">
                  <c:v>10</c:v>
                </c:pt>
                <c:pt idx="149" formatCode="0.00">
                  <c:v>10</c:v>
                </c:pt>
                <c:pt idx="150" formatCode="0.00">
                  <c:v>10</c:v>
                </c:pt>
                <c:pt idx="151" formatCode="0.00">
                  <c:v>10</c:v>
                </c:pt>
                <c:pt idx="152" formatCode="0.00">
                  <c:v>10</c:v>
                </c:pt>
                <c:pt idx="153" formatCode="0.00">
                  <c:v>10</c:v>
                </c:pt>
                <c:pt idx="154" formatCode="0.00">
                  <c:v>10</c:v>
                </c:pt>
                <c:pt idx="155" formatCode="0.00">
                  <c:v>10</c:v>
                </c:pt>
                <c:pt idx="156" formatCode="0.00">
                  <c:v>10</c:v>
                </c:pt>
                <c:pt idx="157" formatCode="0.00">
                  <c:v>10</c:v>
                </c:pt>
                <c:pt idx="158" formatCode="0.00">
                  <c:v>10</c:v>
                </c:pt>
                <c:pt idx="159" formatCode="0.00">
                  <c:v>10</c:v>
                </c:pt>
                <c:pt idx="160" formatCode="0.00">
                  <c:v>10</c:v>
                </c:pt>
                <c:pt idx="161" formatCode="0.00">
                  <c:v>10</c:v>
                </c:pt>
                <c:pt idx="162" formatCode="0.00">
                  <c:v>10</c:v>
                </c:pt>
                <c:pt idx="163" formatCode="0.00">
                  <c:v>10</c:v>
                </c:pt>
                <c:pt idx="164" formatCode="0.00">
                  <c:v>10</c:v>
                </c:pt>
                <c:pt idx="165" formatCode="0.00">
                  <c:v>10</c:v>
                </c:pt>
                <c:pt idx="166" formatCode="0.00">
                  <c:v>10</c:v>
                </c:pt>
                <c:pt idx="167" formatCode="0.00">
                  <c:v>10</c:v>
                </c:pt>
                <c:pt idx="168" formatCode="0.00">
                  <c:v>10</c:v>
                </c:pt>
                <c:pt idx="169" formatCode="0.00">
                  <c:v>10</c:v>
                </c:pt>
                <c:pt idx="170" formatCode="0.00">
                  <c:v>10</c:v>
                </c:pt>
                <c:pt idx="171" formatCode="0.00">
                  <c:v>10</c:v>
                </c:pt>
                <c:pt idx="172" formatCode="0.00">
                  <c:v>10</c:v>
                </c:pt>
                <c:pt idx="173" formatCode="0.00">
                  <c:v>10</c:v>
                </c:pt>
                <c:pt idx="174" formatCode="0.00">
                  <c:v>10</c:v>
                </c:pt>
                <c:pt idx="175" formatCode="0.00">
                  <c:v>10</c:v>
                </c:pt>
                <c:pt idx="176" formatCode="0.00">
                  <c:v>10</c:v>
                </c:pt>
                <c:pt idx="177" formatCode="0.00">
                  <c:v>10</c:v>
                </c:pt>
                <c:pt idx="178" formatCode="0.00">
                  <c:v>10</c:v>
                </c:pt>
                <c:pt idx="179" formatCode="0.00">
                  <c:v>10</c:v>
                </c:pt>
                <c:pt idx="180" formatCode="0.00">
                  <c:v>10</c:v>
                </c:pt>
                <c:pt idx="181" formatCode="0.00">
                  <c:v>10</c:v>
                </c:pt>
                <c:pt idx="182" formatCode="0.00">
                  <c:v>10</c:v>
                </c:pt>
                <c:pt idx="183" formatCode="0.00">
                  <c:v>10</c:v>
                </c:pt>
                <c:pt idx="184" formatCode="0.00">
                  <c:v>10</c:v>
                </c:pt>
                <c:pt idx="185" formatCode="0.00">
                  <c:v>10</c:v>
                </c:pt>
                <c:pt idx="186" formatCode="0.00">
                  <c:v>10</c:v>
                </c:pt>
                <c:pt idx="187" formatCode="0.00">
                  <c:v>10</c:v>
                </c:pt>
                <c:pt idx="188" formatCode="0.00">
                  <c:v>10</c:v>
                </c:pt>
                <c:pt idx="189" formatCode="0.00">
                  <c:v>10</c:v>
                </c:pt>
                <c:pt idx="190" formatCode="0.00">
                  <c:v>10</c:v>
                </c:pt>
                <c:pt idx="191" formatCode="0.00">
                  <c:v>10</c:v>
                </c:pt>
                <c:pt idx="192" formatCode="0.00">
                  <c:v>10</c:v>
                </c:pt>
                <c:pt idx="193" formatCode="0.00">
                  <c:v>10</c:v>
                </c:pt>
                <c:pt idx="194" formatCode="0.00">
                  <c:v>10</c:v>
                </c:pt>
                <c:pt idx="195" formatCode="0.00">
                  <c:v>10</c:v>
                </c:pt>
                <c:pt idx="196" formatCode="0.00">
                  <c:v>10</c:v>
                </c:pt>
                <c:pt idx="197" formatCode="0.00">
                  <c:v>10</c:v>
                </c:pt>
                <c:pt idx="198" formatCode="0.00">
                  <c:v>10</c:v>
                </c:pt>
                <c:pt idx="199" formatCode="0.00">
                  <c:v>10</c:v>
                </c:pt>
                <c:pt idx="200" formatCode="0.00">
                  <c:v>10</c:v>
                </c:pt>
                <c:pt idx="201" formatCode="0.00">
                  <c:v>10</c:v>
                </c:pt>
                <c:pt idx="202" formatCode="0.00">
                  <c:v>10</c:v>
                </c:pt>
                <c:pt idx="203" formatCode="0.00">
                  <c:v>10</c:v>
                </c:pt>
                <c:pt idx="204" formatCode="0.00">
                  <c:v>10</c:v>
                </c:pt>
                <c:pt idx="205" formatCode="0.00">
                  <c:v>10</c:v>
                </c:pt>
                <c:pt idx="206" formatCode="0.00">
                  <c:v>10</c:v>
                </c:pt>
                <c:pt idx="207" formatCode="0.00">
                  <c:v>10</c:v>
                </c:pt>
                <c:pt idx="208" formatCode="0.00">
                  <c:v>10</c:v>
                </c:pt>
                <c:pt idx="209" formatCode="0.00">
                  <c:v>10</c:v>
                </c:pt>
                <c:pt idx="210" formatCode="0.00">
                  <c:v>10</c:v>
                </c:pt>
                <c:pt idx="211" formatCode="0.00">
                  <c:v>10</c:v>
                </c:pt>
                <c:pt idx="212" formatCode="0.00">
                  <c:v>10</c:v>
                </c:pt>
                <c:pt idx="213" formatCode="0.00">
                  <c:v>10</c:v>
                </c:pt>
                <c:pt idx="214" formatCode="0.00">
                  <c:v>10</c:v>
                </c:pt>
                <c:pt idx="215" formatCode="0.00">
                  <c:v>10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extLst>
            <c:ext xmlns:c16="http://schemas.microsoft.com/office/drawing/2014/chart" uri="{C3380CC4-5D6E-409C-BE32-E72D297353CC}">
              <c16:uniqueId val="{00000005-6D40-4091-B356-62815921A5C3}"/>
            </c:ext>
          </c:extLst>
        </c:ser>
        <c:ser>
          <c:idx val="8"/>
          <c:order val="8"/>
          <c:tx>
            <c:strRef>
              <c:f>Projektspørgsmål!$KK$3</c:f>
              <c:strCache>
                <c:ptCount val="1"/>
                <c:pt idx="0">
                  <c:v>Klimapåvirkning ikke relevant</c:v>
                </c:pt>
              </c:strCache>
            </c:strRef>
          </c:tx>
          <c:spPr>
            <a:solidFill>
              <a:schemeClr val="bg2"/>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Projektspørgsmål!$KK$4:$KK$363</c:f>
              <c:numCache>
                <c:formatCode>General</c:formatCode>
                <c:ptCount val="360"/>
                <c:pt idx="0">
                  <c:v>0</c:v>
                </c:pt>
                <c:pt idx="1">
                  <c:v>0</c:v>
                </c:pt>
                <c:pt idx="2">
                  <c:v>0</c:v>
                </c:pt>
                <c:pt idx="3">
                  <c:v>0</c:v>
                </c:pt>
                <c:pt idx="4">
                  <c:v>0</c:v>
                </c:pt>
                <c:pt idx="5">
                  <c:v>0</c:v>
                </c:pt>
                <c:pt idx="6">
                  <c:v>0</c:v>
                </c:pt>
                <c:pt idx="7">
                  <c:v>0</c:v>
                </c:pt>
                <c:pt idx="8">
                  <c:v>0</c:v>
                </c:pt>
                <c:pt idx="9">
                  <c:v>0</c:v>
                </c:pt>
                <c:pt idx="10">
                  <c:v>0</c:v>
                </c:pt>
                <c:pt idx="11">
                  <c:v>0</c:v>
                </c:pt>
                <c:pt idx="12">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formatCode="0.00">
                  <c:v>10</c:v>
                </c:pt>
                <c:pt idx="217" formatCode="0.00">
                  <c:v>10</c:v>
                </c:pt>
                <c:pt idx="218" formatCode="0.00">
                  <c:v>10</c:v>
                </c:pt>
                <c:pt idx="219" formatCode="0.00">
                  <c:v>10</c:v>
                </c:pt>
                <c:pt idx="220" formatCode="0.00">
                  <c:v>10</c:v>
                </c:pt>
                <c:pt idx="221" formatCode="0.00">
                  <c:v>10</c:v>
                </c:pt>
                <c:pt idx="222" formatCode="0.00">
                  <c:v>10</c:v>
                </c:pt>
                <c:pt idx="223" formatCode="0.00">
                  <c:v>10</c:v>
                </c:pt>
                <c:pt idx="224" formatCode="0.00">
                  <c:v>10</c:v>
                </c:pt>
                <c:pt idx="225" formatCode="0.00">
                  <c:v>10</c:v>
                </c:pt>
                <c:pt idx="226" formatCode="0.00">
                  <c:v>10</c:v>
                </c:pt>
                <c:pt idx="227" formatCode="0.00">
                  <c:v>10</c:v>
                </c:pt>
                <c:pt idx="228" formatCode="0.00">
                  <c:v>10</c:v>
                </c:pt>
                <c:pt idx="229" formatCode="0.00">
                  <c:v>10</c:v>
                </c:pt>
                <c:pt idx="230" formatCode="0.00">
                  <c:v>10</c:v>
                </c:pt>
                <c:pt idx="231" formatCode="0.00">
                  <c:v>10</c:v>
                </c:pt>
                <c:pt idx="232" formatCode="0.00">
                  <c:v>10</c:v>
                </c:pt>
                <c:pt idx="233" formatCode="0.00">
                  <c:v>10</c:v>
                </c:pt>
                <c:pt idx="234" formatCode="0.00">
                  <c:v>10</c:v>
                </c:pt>
                <c:pt idx="235" formatCode="0.00">
                  <c:v>10</c:v>
                </c:pt>
                <c:pt idx="236" formatCode="0.00">
                  <c:v>10</c:v>
                </c:pt>
                <c:pt idx="237" formatCode="0.00">
                  <c:v>10</c:v>
                </c:pt>
                <c:pt idx="238" formatCode="0.00">
                  <c:v>10</c:v>
                </c:pt>
                <c:pt idx="239" formatCode="0.00">
                  <c:v>10</c:v>
                </c:pt>
                <c:pt idx="240" formatCode="0.00">
                  <c:v>10</c:v>
                </c:pt>
                <c:pt idx="241" formatCode="0.00">
                  <c:v>10</c:v>
                </c:pt>
                <c:pt idx="242" formatCode="0.00">
                  <c:v>10</c:v>
                </c:pt>
                <c:pt idx="243" formatCode="0.00">
                  <c:v>10</c:v>
                </c:pt>
                <c:pt idx="244" formatCode="0.00">
                  <c:v>10</c:v>
                </c:pt>
                <c:pt idx="245" formatCode="0.00">
                  <c:v>10</c:v>
                </c:pt>
                <c:pt idx="246" formatCode="0.00">
                  <c:v>10</c:v>
                </c:pt>
                <c:pt idx="247" formatCode="0.00">
                  <c:v>10</c:v>
                </c:pt>
                <c:pt idx="248" formatCode="0.00">
                  <c:v>10</c:v>
                </c:pt>
                <c:pt idx="249" formatCode="0.00">
                  <c:v>10</c:v>
                </c:pt>
                <c:pt idx="250" formatCode="0.00">
                  <c:v>10</c:v>
                </c:pt>
                <c:pt idx="251" formatCode="0.00">
                  <c:v>10</c:v>
                </c:pt>
                <c:pt idx="252" formatCode="0.00">
                  <c:v>10</c:v>
                </c:pt>
                <c:pt idx="253" formatCode="0.00">
                  <c:v>10</c:v>
                </c:pt>
                <c:pt idx="254" formatCode="0.00">
                  <c:v>10</c:v>
                </c:pt>
                <c:pt idx="255" formatCode="0.00">
                  <c:v>10</c:v>
                </c:pt>
                <c:pt idx="256" formatCode="0.00">
                  <c:v>10</c:v>
                </c:pt>
                <c:pt idx="257" formatCode="0.00">
                  <c:v>10</c:v>
                </c:pt>
                <c:pt idx="258" formatCode="0.00">
                  <c:v>10</c:v>
                </c:pt>
                <c:pt idx="259" formatCode="0.00">
                  <c:v>10</c:v>
                </c:pt>
                <c:pt idx="260" formatCode="0.00">
                  <c:v>10</c:v>
                </c:pt>
                <c:pt idx="261" formatCode="0.00">
                  <c:v>10</c:v>
                </c:pt>
                <c:pt idx="262" formatCode="0.00">
                  <c:v>10</c:v>
                </c:pt>
                <c:pt idx="263" formatCode="0.00">
                  <c:v>10</c:v>
                </c:pt>
                <c:pt idx="264" formatCode="0.00">
                  <c:v>10</c:v>
                </c:pt>
                <c:pt idx="265" formatCode="0.00">
                  <c:v>10</c:v>
                </c:pt>
                <c:pt idx="266" formatCode="0.00">
                  <c:v>10</c:v>
                </c:pt>
                <c:pt idx="267" formatCode="0.00">
                  <c:v>10</c:v>
                </c:pt>
                <c:pt idx="268" formatCode="0.00">
                  <c:v>10</c:v>
                </c:pt>
                <c:pt idx="269" formatCode="0.00">
                  <c:v>10</c:v>
                </c:pt>
                <c:pt idx="270" formatCode="0.00">
                  <c:v>10</c:v>
                </c:pt>
                <c:pt idx="271" formatCode="0.00">
                  <c:v>10</c:v>
                </c:pt>
                <c:pt idx="272" formatCode="0.00">
                  <c:v>10</c:v>
                </c:pt>
                <c:pt idx="273" formatCode="0.00">
                  <c:v>10</c:v>
                </c:pt>
                <c:pt idx="274" formatCode="0.00">
                  <c:v>10</c:v>
                </c:pt>
                <c:pt idx="275" formatCode="0.00">
                  <c:v>10</c:v>
                </c:pt>
                <c:pt idx="276" formatCode="0.00">
                  <c:v>10</c:v>
                </c:pt>
                <c:pt idx="277" formatCode="0.00">
                  <c:v>10</c:v>
                </c:pt>
                <c:pt idx="278" formatCode="0.00">
                  <c:v>10</c:v>
                </c:pt>
                <c:pt idx="279" formatCode="0.00">
                  <c:v>10</c:v>
                </c:pt>
                <c:pt idx="280" formatCode="0.00">
                  <c:v>10</c:v>
                </c:pt>
                <c:pt idx="281" formatCode="0.00">
                  <c:v>10</c:v>
                </c:pt>
                <c:pt idx="282" formatCode="0.00">
                  <c:v>10</c:v>
                </c:pt>
                <c:pt idx="283" formatCode="0.00">
                  <c:v>10</c:v>
                </c:pt>
                <c:pt idx="284" formatCode="0.00">
                  <c:v>10</c:v>
                </c:pt>
                <c:pt idx="285" formatCode="0.00">
                  <c:v>10</c:v>
                </c:pt>
                <c:pt idx="286" formatCode="0.00">
                  <c:v>10</c:v>
                </c:pt>
                <c:pt idx="287" formatCode="0.00">
                  <c:v>10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numCache>
            </c:numRef>
          </c:val>
          <c:extLst>
            <c:ext xmlns:c16="http://schemas.microsoft.com/office/drawing/2014/chart" uri="{C3380CC4-5D6E-409C-BE32-E72D297353CC}">
              <c16:uniqueId val="{00000007-6D40-4091-B356-62815921A5C3}"/>
            </c:ext>
          </c:extLst>
        </c:ser>
        <c:ser>
          <c:idx val="9"/>
          <c:order val="9"/>
          <c:tx>
            <c:strRef>
              <c:f>Projektspørgsmål!$KL$3</c:f>
              <c:strCache>
                <c:ptCount val="1"/>
                <c:pt idx="0">
                  <c:v>Levende by ikke relevant</c:v>
                </c:pt>
              </c:strCache>
            </c:strRef>
          </c:tx>
          <c:spPr>
            <a:solidFill>
              <a:schemeClr val="bg2"/>
            </a:solidFill>
          </c:spPr>
          <c:cat>
            <c:numRef>
              <c:f>Projektspørgsmål!$JT$4:$JT$363</c:f>
              <c:numCache>
                <c:formatCode>General</c:formatCode>
                <c:ptCount val="3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numCache>
            </c:numRef>
          </c:cat>
          <c:val>
            <c:numRef>
              <c:f>Projektspørgsmål!$KL$4:$KL$363</c:f>
              <c:numCache>
                <c:formatCode>General</c:formatCode>
                <c:ptCount val="360"/>
                <c:pt idx="0">
                  <c:v>0</c:v>
                </c:pt>
                <c:pt idx="1">
                  <c:v>0</c:v>
                </c:pt>
                <c:pt idx="2">
                  <c:v>0</c:v>
                </c:pt>
                <c:pt idx="3">
                  <c:v>0</c:v>
                </c:pt>
                <c:pt idx="4">
                  <c:v>0</c:v>
                </c:pt>
                <c:pt idx="5">
                  <c:v>0</c:v>
                </c:pt>
                <c:pt idx="6">
                  <c:v>0</c:v>
                </c:pt>
                <c:pt idx="7">
                  <c:v>0</c:v>
                </c:pt>
                <c:pt idx="8">
                  <c:v>0</c:v>
                </c:pt>
                <c:pt idx="9">
                  <c:v>0</c:v>
                </c:pt>
                <c:pt idx="10">
                  <c:v>0</c:v>
                </c:pt>
                <c:pt idx="11">
                  <c:v>0</c:v>
                </c:pt>
                <c:pt idx="12">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formatCode="0.00">
                  <c:v>10</c:v>
                </c:pt>
                <c:pt idx="289" formatCode="0.00">
                  <c:v>10</c:v>
                </c:pt>
                <c:pt idx="290" formatCode="0.00">
                  <c:v>10</c:v>
                </c:pt>
                <c:pt idx="291" formatCode="0.00">
                  <c:v>10</c:v>
                </c:pt>
                <c:pt idx="292" formatCode="0.00">
                  <c:v>10</c:v>
                </c:pt>
                <c:pt idx="293" formatCode="0.00">
                  <c:v>10</c:v>
                </c:pt>
                <c:pt idx="294" formatCode="0.00">
                  <c:v>10</c:v>
                </c:pt>
                <c:pt idx="295" formatCode="0.00">
                  <c:v>10</c:v>
                </c:pt>
                <c:pt idx="296" formatCode="0.00">
                  <c:v>10</c:v>
                </c:pt>
                <c:pt idx="297" formatCode="0.00">
                  <c:v>10</c:v>
                </c:pt>
                <c:pt idx="298" formatCode="0.00">
                  <c:v>10</c:v>
                </c:pt>
                <c:pt idx="299" formatCode="0.00">
                  <c:v>10</c:v>
                </c:pt>
                <c:pt idx="300" formatCode="0.00">
                  <c:v>10</c:v>
                </c:pt>
                <c:pt idx="301" formatCode="0.00">
                  <c:v>10</c:v>
                </c:pt>
                <c:pt idx="302" formatCode="0.00">
                  <c:v>10</c:v>
                </c:pt>
                <c:pt idx="303" formatCode="0.00">
                  <c:v>10</c:v>
                </c:pt>
                <c:pt idx="304" formatCode="0.00">
                  <c:v>10</c:v>
                </c:pt>
                <c:pt idx="305" formatCode="0.00">
                  <c:v>10</c:v>
                </c:pt>
                <c:pt idx="306" formatCode="0.00">
                  <c:v>10</c:v>
                </c:pt>
                <c:pt idx="307" formatCode="0.00">
                  <c:v>10</c:v>
                </c:pt>
                <c:pt idx="308" formatCode="0.00">
                  <c:v>10</c:v>
                </c:pt>
                <c:pt idx="309" formatCode="0.00">
                  <c:v>10</c:v>
                </c:pt>
                <c:pt idx="310" formatCode="0.00">
                  <c:v>10</c:v>
                </c:pt>
                <c:pt idx="311" formatCode="0.00">
                  <c:v>10</c:v>
                </c:pt>
                <c:pt idx="312" formatCode="0.00">
                  <c:v>10</c:v>
                </c:pt>
                <c:pt idx="313" formatCode="0.00">
                  <c:v>10</c:v>
                </c:pt>
                <c:pt idx="314" formatCode="0.00">
                  <c:v>10</c:v>
                </c:pt>
                <c:pt idx="315" formatCode="0.00">
                  <c:v>10</c:v>
                </c:pt>
                <c:pt idx="316" formatCode="0.00">
                  <c:v>10</c:v>
                </c:pt>
                <c:pt idx="317" formatCode="0.00">
                  <c:v>10</c:v>
                </c:pt>
                <c:pt idx="318" formatCode="0.00">
                  <c:v>10</c:v>
                </c:pt>
                <c:pt idx="319" formatCode="0.00">
                  <c:v>10</c:v>
                </c:pt>
                <c:pt idx="320" formatCode="0.00">
                  <c:v>10</c:v>
                </c:pt>
                <c:pt idx="321" formatCode="0.00">
                  <c:v>10</c:v>
                </c:pt>
                <c:pt idx="322" formatCode="0.00">
                  <c:v>10</c:v>
                </c:pt>
                <c:pt idx="323" formatCode="0.00">
                  <c:v>10</c:v>
                </c:pt>
                <c:pt idx="324" formatCode="0.00">
                  <c:v>10</c:v>
                </c:pt>
                <c:pt idx="325" formatCode="0.00">
                  <c:v>10</c:v>
                </c:pt>
                <c:pt idx="326" formatCode="0.00">
                  <c:v>10</c:v>
                </c:pt>
                <c:pt idx="327" formatCode="0.00">
                  <c:v>10</c:v>
                </c:pt>
                <c:pt idx="328" formatCode="0.00">
                  <c:v>10</c:v>
                </c:pt>
                <c:pt idx="329" formatCode="0.00">
                  <c:v>10</c:v>
                </c:pt>
                <c:pt idx="330" formatCode="0.00">
                  <c:v>10</c:v>
                </c:pt>
                <c:pt idx="331" formatCode="0.00">
                  <c:v>10</c:v>
                </c:pt>
                <c:pt idx="332" formatCode="0.00">
                  <c:v>10</c:v>
                </c:pt>
                <c:pt idx="333" formatCode="0.00">
                  <c:v>10</c:v>
                </c:pt>
                <c:pt idx="334" formatCode="0.00">
                  <c:v>10</c:v>
                </c:pt>
                <c:pt idx="335" formatCode="0.00">
                  <c:v>10</c:v>
                </c:pt>
                <c:pt idx="336" formatCode="0.00">
                  <c:v>10</c:v>
                </c:pt>
                <c:pt idx="337" formatCode="0.00">
                  <c:v>10</c:v>
                </c:pt>
                <c:pt idx="338" formatCode="0.00">
                  <c:v>10</c:v>
                </c:pt>
                <c:pt idx="339" formatCode="0.00">
                  <c:v>10</c:v>
                </c:pt>
                <c:pt idx="340" formatCode="0.00">
                  <c:v>10</c:v>
                </c:pt>
                <c:pt idx="341" formatCode="0.00">
                  <c:v>10</c:v>
                </c:pt>
                <c:pt idx="342" formatCode="0.00">
                  <c:v>10</c:v>
                </c:pt>
                <c:pt idx="343" formatCode="0.00">
                  <c:v>10</c:v>
                </c:pt>
                <c:pt idx="344" formatCode="0.00">
                  <c:v>10</c:v>
                </c:pt>
                <c:pt idx="345" formatCode="0.00">
                  <c:v>10</c:v>
                </c:pt>
                <c:pt idx="346" formatCode="0.00">
                  <c:v>10</c:v>
                </c:pt>
                <c:pt idx="347" formatCode="0.00">
                  <c:v>10</c:v>
                </c:pt>
                <c:pt idx="348" formatCode="0.00">
                  <c:v>10</c:v>
                </c:pt>
                <c:pt idx="349" formatCode="0.00">
                  <c:v>10</c:v>
                </c:pt>
                <c:pt idx="350" formatCode="0.00">
                  <c:v>10</c:v>
                </c:pt>
                <c:pt idx="351" formatCode="0.00">
                  <c:v>10</c:v>
                </c:pt>
                <c:pt idx="352" formatCode="0.00">
                  <c:v>10</c:v>
                </c:pt>
                <c:pt idx="353" formatCode="0.00">
                  <c:v>10</c:v>
                </c:pt>
                <c:pt idx="354" formatCode="0.00">
                  <c:v>10</c:v>
                </c:pt>
                <c:pt idx="355" formatCode="0.00">
                  <c:v>10</c:v>
                </c:pt>
                <c:pt idx="356" formatCode="0.00">
                  <c:v>10</c:v>
                </c:pt>
                <c:pt idx="357" formatCode="0.00">
                  <c:v>10</c:v>
                </c:pt>
                <c:pt idx="358" formatCode="0.00">
                  <c:v>10</c:v>
                </c:pt>
                <c:pt idx="359" formatCode="0.00">
                  <c:v>10</c:v>
                </c:pt>
              </c:numCache>
            </c:numRef>
          </c:val>
          <c:extLst>
            <c:ext xmlns:c16="http://schemas.microsoft.com/office/drawing/2014/chart" uri="{C3380CC4-5D6E-409C-BE32-E72D297353CC}">
              <c16:uniqueId val="{00000009-6D40-4091-B356-62815921A5C3}"/>
            </c:ext>
          </c:extLst>
        </c:ser>
        <c:dLbls>
          <c:showLegendKey val="0"/>
          <c:showVal val="0"/>
          <c:showCatName val="0"/>
          <c:showSerName val="0"/>
          <c:showPercent val="0"/>
          <c:showBubbleSize val="0"/>
        </c:dLbls>
        <c:axId val="1331541264"/>
        <c:axId val="1652331424"/>
      </c:radarChart>
      <c:catAx>
        <c:axId val="1331541264"/>
        <c:scaling>
          <c:orientation val="minMax"/>
        </c:scaling>
        <c:delete val="1"/>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652331424"/>
        <c:crosses val="autoZero"/>
        <c:auto val="1"/>
        <c:lblAlgn val="ctr"/>
        <c:lblOffset val="100"/>
        <c:noMultiLvlLbl val="0"/>
      </c:catAx>
      <c:valAx>
        <c:axId val="1652331424"/>
        <c:scaling>
          <c:orientation val="minMax"/>
          <c:max val="10"/>
          <c:min val="0"/>
        </c:scaling>
        <c:delete val="0"/>
        <c:axPos val="l"/>
        <c:numFmt formatCode="0.00" sourceLinked="1"/>
        <c:majorTickMark val="none"/>
        <c:minorTickMark val="none"/>
        <c:tickLblPos val="none"/>
        <c:spPr>
          <a:solidFill>
            <a:schemeClr val="bg1">
              <a:lumMod val="85000"/>
            </a:schemeClr>
          </a:solidFill>
          <a:ln>
            <a:noFill/>
          </a:ln>
          <a:effectLst/>
        </c:spPr>
        <c:txPr>
          <a:bodyPr rot="0" spcFirstLastPara="1" vertOverflow="ellipsis" wrap="square" anchor="t" anchorCtr="1"/>
          <a:lstStyle/>
          <a:p>
            <a:pPr>
              <a:defRPr sz="900" b="0" i="0" u="none" strike="noStrike" kern="1200" baseline="0">
                <a:solidFill>
                  <a:sysClr val="windowText" lastClr="000000"/>
                </a:solidFill>
                <a:latin typeface="+mn-lt"/>
                <a:ea typeface="+mn-ea"/>
                <a:cs typeface="+mn-cs"/>
              </a:defRPr>
            </a:pPr>
            <a:endParaRPr lang="da-DK"/>
          </a:p>
        </c:txPr>
        <c:crossAx val="1331541264"/>
        <c:crosses val="autoZero"/>
        <c:crossBetween val="between"/>
        <c:majorUnit val="1"/>
      </c:valAx>
      <c:spPr>
        <a:noFill/>
      </c:spPr>
    </c:plotArea>
    <c:plotVisOnly val="0"/>
    <c:dispBlanksAs val="gap"/>
    <c:showDLblsOverMax val="0"/>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5400" cap="rnd">
              <a:noFill/>
              <a:round/>
            </a:ln>
            <a:effectLst/>
          </c:spPr>
          <c:marker>
            <c:symbol val="square"/>
            <c:size val="56"/>
            <c:spPr>
              <a:solidFill>
                <a:srgbClr val="A1CBAC"/>
              </a:solidFill>
              <a:ln w="3175" cap="sq">
                <a:solidFill>
                  <a:schemeClr val="tx1"/>
                </a:solidFill>
                <a:miter lim="800000"/>
              </a:ln>
              <a:effectLst/>
            </c:spPr>
          </c:marker>
          <c:dPt>
            <c:idx val="0"/>
            <c:marker>
              <c:spPr>
                <a:solidFill>
                  <a:srgbClr val="FFD57F"/>
                </a:solidFill>
                <a:ln w="3175" cap="sq">
                  <a:solidFill>
                    <a:schemeClr val="tx1"/>
                  </a:solidFill>
                  <a:miter lim="800000"/>
                </a:ln>
                <a:effectLst/>
              </c:spPr>
            </c:marker>
            <c:bubble3D val="0"/>
            <c:spPr>
              <a:ln w="25400" cap="rnd">
                <a:solidFill>
                  <a:schemeClr val="accent1">
                    <a:lumMod val="40000"/>
                    <a:lumOff val="60000"/>
                  </a:schemeClr>
                </a:solidFill>
                <a:round/>
              </a:ln>
              <a:effectLst/>
            </c:spPr>
            <c:extLst>
              <c:ext xmlns:c16="http://schemas.microsoft.com/office/drawing/2014/chart" uri="{C3380CC4-5D6E-409C-BE32-E72D297353CC}">
                <c16:uniqueId val="{00000002-9120-4043-BAFF-42AE5E5D908D}"/>
              </c:ext>
            </c:extLst>
          </c:dPt>
          <c:dPt>
            <c:idx val="1"/>
            <c:marker>
              <c:spPr>
                <a:solidFill>
                  <a:srgbClr val="FFD57F"/>
                </a:solidFill>
                <a:ln w="3175" cap="sq">
                  <a:solidFill>
                    <a:schemeClr val="tx1"/>
                  </a:solidFill>
                  <a:miter lim="800000"/>
                </a:ln>
                <a:effectLst/>
              </c:spPr>
            </c:marker>
            <c:bubble3D val="0"/>
            <c:extLst>
              <c:ext xmlns:c16="http://schemas.microsoft.com/office/drawing/2014/chart" uri="{C3380CC4-5D6E-409C-BE32-E72D297353CC}">
                <c16:uniqueId val="{00000000-9120-4043-BAFF-42AE5E5D908D}"/>
              </c:ext>
            </c:extLst>
          </c:dPt>
          <c:dPt>
            <c:idx val="2"/>
            <c:marker>
              <c:spPr>
                <a:solidFill>
                  <a:srgbClr val="FFD57F"/>
                </a:solidFill>
                <a:ln w="3175" cap="sq">
                  <a:solidFill>
                    <a:schemeClr val="tx1"/>
                  </a:solidFill>
                  <a:miter lim="800000"/>
                </a:ln>
                <a:effectLst/>
              </c:spPr>
            </c:marker>
            <c:bubble3D val="0"/>
            <c:extLst>
              <c:ext xmlns:c16="http://schemas.microsoft.com/office/drawing/2014/chart" uri="{C3380CC4-5D6E-409C-BE32-E72D297353CC}">
                <c16:uniqueId val="{00000001-9120-4043-BAFF-42AE5E5D908D}"/>
              </c:ext>
            </c:extLst>
          </c:dPt>
          <c:dPt>
            <c:idx val="3"/>
            <c:marker>
              <c:spPr>
                <a:solidFill>
                  <a:srgbClr val="A3D7BA"/>
                </a:solidFill>
                <a:ln w="3175" cap="sq">
                  <a:solidFill>
                    <a:schemeClr val="tx1"/>
                  </a:solidFill>
                  <a:miter lim="800000"/>
                </a:ln>
                <a:effectLst/>
              </c:spPr>
            </c:marker>
            <c:bubble3D val="0"/>
            <c:extLst>
              <c:ext xmlns:c16="http://schemas.microsoft.com/office/drawing/2014/chart" uri="{C3380CC4-5D6E-409C-BE32-E72D297353CC}">
                <c16:uniqueId val="{00000003-9120-4043-BAFF-42AE5E5D908D}"/>
              </c:ext>
            </c:extLst>
          </c:dPt>
          <c:dPt>
            <c:idx val="4"/>
            <c:marker>
              <c:spPr>
                <a:solidFill>
                  <a:srgbClr val="A3D7BA"/>
                </a:solidFill>
                <a:ln w="3175" cap="sq">
                  <a:solidFill>
                    <a:schemeClr val="tx1"/>
                  </a:solidFill>
                  <a:miter lim="800000"/>
                </a:ln>
                <a:effectLst/>
              </c:spPr>
            </c:marker>
            <c:bubble3D val="0"/>
            <c:extLst>
              <c:ext xmlns:c16="http://schemas.microsoft.com/office/drawing/2014/chart" uri="{C3380CC4-5D6E-409C-BE32-E72D297353CC}">
                <c16:uniqueId val="{00000004-9120-4043-BAFF-42AE5E5D908D}"/>
              </c:ext>
            </c:extLst>
          </c:dPt>
          <c:dPt>
            <c:idx val="5"/>
            <c:marker>
              <c:spPr>
                <a:solidFill>
                  <a:srgbClr val="A3D7BA"/>
                </a:solidFill>
                <a:ln w="3175" cap="sq">
                  <a:solidFill>
                    <a:schemeClr val="tx1"/>
                  </a:solidFill>
                  <a:miter lim="800000"/>
                </a:ln>
                <a:effectLst/>
              </c:spPr>
            </c:marker>
            <c:bubble3D val="0"/>
            <c:extLst>
              <c:ext xmlns:c16="http://schemas.microsoft.com/office/drawing/2014/chart" uri="{C3380CC4-5D6E-409C-BE32-E72D297353CC}">
                <c16:uniqueId val="{00000005-9120-4043-BAFF-42AE5E5D908D}"/>
              </c:ext>
            </c:extLst>
          </c:dPt>
          <c:dPt>
            <c:idx val="6"/>
            <c:marker>
              <c:spPr>
                <a:solidFill>
                  <a:srgbClr val="F8A897"/>
                </a:solidFill>
                <a:ln w="3175" cap="sq">
                  <a:solidFill>
                    <a:schemeClr val="tx1"/>
                  </a:solidFill>
                  <a:miter lim="800000"/>
                </a:ln>
                <a:effectLst/>
              </c:spPr>
            </c:marker>
            <c:bubble3D val="0"/>
            <c:extLst>
              <c:ext xmlns:c16="http://schemas.microsoft.com/office/drawing/2014/chart" uri="{C3380CC4-5D6E-409C-BE32-E72D297353CC}">
                <c16:uniqueId val="{00000006-9120-4043-BAFF-42AE5E5D908D}"/>
              </c:ext>
            </c:extLst>
          </c:dPt>
          <c:dPt>
            <c:idx val="7"/>
            <c:marker>
              <c:spPr>
                <a:solidFill>
                  <a:srgbClr val="F8A897"/>
                </a:solidFill>
                <a:ln w="3175" cap="sq">
                  <a:solidFill>
                    <a:schemeClr val="tx1"/>
                  </a:solidFill>
                  <a:miter lim="800000"/>
                </a:ln>
                <a:effectLst/>
              </c:spPr>
            </c:marker>
            <c:bubble3D val="0"/>
            <c:extLst>
              <c:ext xmlns:c16="http://schemas.microsoft.com/office/drawing/2014/chart" uri="{C3380CC4-5D6E-409C-BE32-E72D297353CC}">
                <c16:uniqueId val="{00000007-9120-4043-BAFF-42AE5E5D908D}"/>
              </c:ext>
            </c:extLst>
          </c:dPt>
          <c:dPt>
            <c:idx val="8"/>
            <c:marker>
              <c:spPr>
                <a:solidFill>
                  <a:srgbClr val="F8A897"/>
                </a:solidFill>
                <a:ln w="3175" cap="sq">
                  <a:solidFill>
                    <a:schemeClr val="tx1"/>
                  </a:solidFill>
                  <a:miter lim="800000"/>
                </a:ln>
                <a:effectLst/>
              </c:spPr>
            </c:marker>
            <c:bubble3D val="0"/>
            <c:extLst>
              <c:ext xmlns:c16="http://schemas.microsoft.com/office/drawing/2014/chart" uri="{C3380CC4-5D6E-409C-BE32-E72D297353CC}">
                <c16:uniqueId val="{00000008-9120-4043-BAFF-42AE5E5D908D}"/>
              </c:ext>
            </c:extLst>
          </c:dPt>
          <c:dPt>
            <c:idx val="9"/>
            <c:marker>
              <c:spPr>
                <a:solidFill>
                  <a:srgbClr val="A7B4DC"/>
                </a:solidFill>
                <a:ln w="3175" cap="sq">
                  <a:solidFill>
                    <a:schemeClr val="tx1"/>
                  </a:solidFill>
                  <a:miter lim="800000"/>
                </a:ln>
                <a:effectLst/>
              </c:spPr>
            </c:marker>
            <c:bubble3D val="0"/>
            <c:extLst>
              <c:ext xmlns:c16="http://schemas.microsoft.com/office/drawing/2014/chart" uri="{C3380CC4-5D6E-409C-BE32-E72D297353CC}">
                <c16:uniqueId val="{00000009-9120-4043-BAFF-42AE5E5D908D}"/>
              </c:ext>
            </c:extLst>
          </c:dPt>
          <c:dPt>
            <c:idx val="10"/>
            <c:marker>
              <c:spPr>
                <a:solidFill>
                  <a:srgbClr val="A7B4DC"/>
                </a:solidFill>
                <a:ln w="3175" cap="sq">
                  <a:solidFill>
                    <a:schemeClr val="tx1"/>
                  </a:solidFill>
                  <a:miter lim="800000"/>
                </a:ln>
                <a:effectLst/>
              </c:spPr>
            </c:marker>
            <c:bubble3D val="0"/>
            <c:extLst>
              <c:ext xmlns:c16="http://schemas.microsoft.com/office/drawing/2014/chart" uri="{C3380CC4-5D6E-409C-BE32-E72D297353CC}">
                <c16:uniqueId val="{0000000A-9120-4043-BAFF-42AE5E5D908D}"/>
              </c:ext>
            </c:extLst>
          </c:dPt>
          <c:dPt>
            <c:idx val="11"/>
            <c:marker>
              <c:spPr>
                <a:solidFill>
                  <a:srgbClr val="A7B4DC"/>
                </a:solidFill>
                <a:ln w="3175" cap="sq">
                  <a:solidFill>
                    <a:schemeClr val="tx1"/>
                  </a:solidFill>
                  <a:miter lim="800000"/>
                </a:ln>
                <a:effectLst/>
              </c:spPr>
            </c:marker>
            <c:bubble3D val="0"/>
            <c:extLst>
              <c:ext xmlns:c16="http://schemas.microsoft.com/office/drawing/2014/chart" uri="{C3380CC4-5D6E-409C-BE32-E72D297353CC}">
                <c16:uniqueId val="{0000000B-9120-4043-BAFF-42AE5E5D908D}"/>
              </c:ext>
            </c:extLst>
          </c:dPt>
          <c:dPt>
            <c:idx val="12"/>
            <c:marker>
              <c:spPr>
                <a:solidFill>
                  <a:srgbClr val="E6C2DC"/>
                </a:solidFill>
                <a:ln w="3175" cap="sq">
                  <a:solidFill>
                    <a:schemeClr val="tx1"/>
                  </a:solidFill>
                  <a:miter lim="800000"/>
                </a:ln>
                <a:effectLst/>
              </c:spPr>
            </c:marker>
            <c:bubble3D val="0"/>
            <c:extLst>
              <c:ext xmlns:c16="http://schemas.microsoft.com/office/drawing/2014/chart" uri="{C3380CC4-5D6E-409C-BE32-E72D297353CC}">
                <c16:uniqueId val="{0000000C-9120-4043-BAFF-42AE5E5D908D}"/>
              </c:ext>
            </c:extLst>
          </c:dPt>
          <c:dPt>
            <c:idx val="13"/>
            <c:marker>
              <c:spPr>
                <a:solidFill>
                  <a:srgbClr val="E6C2DC"/>
                </a:solidFill>
                <a:ln w="3175" cap="sq">
                  <a:solidFill>
                    <a:schemeClr val="tx1"/>
                  </a:solidFill>
                  <a:miter lim="800000"/>
                </a:ln>
                <a:effectLst/>
              </c:spPr>
            </c:marker>
            <c:bubble3D val="0"/>
            <c:extLst>
              <c:ext xmlns:c16="http://schemas.microsoft.com/office/drawing/2014/chart" uri="{C3380CC4-5D6E-409C-BE32-E72D297353CC}">
                <c16:uniqueId val="{0000000D-9120-4043-BAFF-42AE5E5D908D}"/>
              </c:ext>
            </c:extLst>
          </c:dPt>
          <c:dPt>
            <c:idx val="14"/>
            <c:marker>
              <c:spPr>
                <a:solidFill>
                  <a:srgbClr val="E6C2DC"/>
                </a:solidFill>
                <a:ln w="3175" cap="sq">
                  <a:solidFill>
                    <a:schemeClr val="tx1"/>
                  </a:solidFill>
                  <a:miter lim="800000"/>
                </a:ln>
                <a:effectLst/>
              </c:spPr>
            </c:marker>
            <c:bubble3D val="0"/>
            <c:extLst>
              <c:ext xmlns:c16="http://schemas.microsoft.com/office/drawing/2014/chart" uri="{C3380CC4-5D6E-409C-BE32-E72D297353CC}">
                <c16:uniqueId val="{0000000E-9120-4043-BAFF-42AE5E5D908D}"/>
              </c:ext>
            </c:extLst>
          </c:dPt>
          <c:dPt>
            <c:idx val="15"/>
            <c:bubble3D val="0"/>
            <c:extLst>
              <c:ext xmlns:c16="http://schemas.microsoft.com/office/drawing/2014/chart" uri="{C3380CC4-5D6E-409C-BE32-E72D297353CC}">
                <c16:uniqueId val="{0000000F-9120-4043-BAFF-42AE5E5D908D}"/>
              </c:ext>
            </c:extLst>
          </c:dPt>
          <c:dPt>
            <c:idx val="16"/>
            <c:bubble3D val="0"/>
            <c:extLst>
              <c:ext xmlns:c16="http://schemas.microsoft.com/office/drawing/2014/chart" uri="{C3380CC4-5D6E-409C-BE32-E72D297353CC}">
                <c16:uniqueId val="{00000010-9120-4043-BAFF-42AE5E5D908D}"/>
              </c:ext>
            </c:extLst>
          </c:dPt>
          <c:dPt>
            <c:idx val="17"/>
            <c:bubble3D val="0"/>
            <c:extLst>
              <c:ext xmlns:c16="http://schemas.microsoft.com/office/drawing/2014/chart" uri="{C3380CC4-5D6E-409C-BE32-E72D297353CC}">
                <c16:uniqueId val="{00000011-9120-4043-BAFF-42AE5E5D908D}"/>
              </c:ext>
            </c:extLst>
          </c:dPt>
          <c:dPt>
            <c:idx val="18"/>
            <c:bubble3D val="0"/>
            <c:extLst>
              <c:ext xmlns:c16="http://schemas.microsoft.com/office/drawing/2014/chart" uri="{C3380CC4-5D6E-409C-BE32-E72D297353CC}">
                <c16:uniqueId val="{00000012-22A1-4406-84AF-3E5BCE3E1DD9}"/>
              </c:ext>
            </c:extLst>
          </c:dPt>
          <c:dPt>
            <c:idx val="19"/>
            <c:bubble3D val="0"/>
            <c:extLst>
              <c:ext xmlns:c16="http://schemas.microsoft.com/office/drawing/2014/chart" uri="{C3380CC4-5D6E-409C-BE32-E72D297353CC}">
                <c16:uniqueId val="{00000013-22A1-4406-84AF-3E5BCE3E1DD9}"/>
              </c:ext>
            </c:extLst>
          </c:dPt>
          <c:dPt>
            <c:idx val="20"/>
            <c:bubble3D val="0"/>
            <c:extLst>
              <c:ext xmlns:c16="http://schemas.microsoft.com/office/drawing/2014/chart" uri="{C3380CC4-5D6E-409C-BE32-E72D297353CC}">
                <c16:uniqueId val="{00000014-22A1-4406-84AF-3E5BCE3E1DD9}"/>
              </c:ext>
            </c:extLst>
          </c:dPt>
          <c:dPt>
            <c:idx val="21"/>
            <c:bubble3D val="0"/>
            <c:extLst>
              <c:ext xmlns:c16="http://schemas.microsoft.com/office/drawing/2014/chart" uri="{C3380CC4-5D6E-409C-BE32-E72D297353CC}">
                <c16:uniqueId val="{00000015-22A1-4406-84AF-3E5BCE3E1DD9}"/>
              </c:ext>
            </c:extLst>
          </c:dPt>
          <c:dPt>
            <c:idx val="22"/>
            <c:bubble3D val="0"/>
            <c:extLst>
              <c:ext xmlns:c16="http://schemas.microsoft.com/office/drawing/2014/chart" uri="{C3380CC4-5D6E-409C-BE32-E72D297353CC}">
                <c16:uniqueId val="{00000016-22A1-4406-84AF-3E5BCE3E1DD9}"/>
              </c:ext>
            </c:extLst>
          </c:dPt>
          <c:dPt>
            <c:idx val="23"/>
            <c:bubble3D val="0"/>
            <c:extLst>
              <c:ext xmlns:c16="http://schemas.microsoft.com/office/drawing/2014/chart" uri="{C3380CC4-5D6E-409C-BE32-E72D297353CC}">
                <c16:uniqueId val="{00000017-22A1-4406-84AF-3E5BCE3E1DD9}"/>
              </c:ext>
            </c:extLst>
          </c:dPt>
          <c:dLbls>
            <c:dLbl>
              <c:idx val="0"/>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A282CED8-9CAB-412B-89DF-2391DA06CB35}"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2-9120-4043-BAFF-42AE5E5D908D}"/>
                </c:ext>
              </c:extLst>
            </c:dLbl>
            <c:dLbl>
              <c:idx val="1"/>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ED7146A6-86A1-4175-A74D-F9E6497E504C}"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9120-4043-BAFF-42AE5E5D908D}"/>
                </c:ext>
              </c:extLst>
            </c:dLbl>
            <c:dLbl>
              <c:idx val="2"/>
              <c:tx>
                <c:rich>
                  <a:bodyPr/>
                  <a:lstStyle/>
                  <a:p>
                    <a:fld id="{D3AF53D6-A9D2-4980-ACB3-B54B67F2DE1F}"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120-4043-BAFF-42AE5E5D908D}"/>
                </c:ext>
              </c:extLst>
            </c:dLbl>
            <c:dLbl>
              <c:idx val="3"/>
              <c:tx>
                <c:rich>
                  <a:bodyPr/>
                  <a:lstStyle/>
                  <a:p>
                    <a:fld id="{520F5A5C-8FAE-4C5F-AC12-C10DAFA3F883}"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120-4043-BAFF-42AE5E5D908D}"/>
                </c:ext>
              </c:extLst>
            </c:dLbl>
            <c:dLbl>
              <c:idx val="4"/>
              <c:tx>
                <c:rich>
                  <a:bodyPr/>
                  <a:lstStyle/>
                  <a:p>
                    <a:fld id="{EE49590B-3AB4-4B41-83AE-B6E35A5E735C}"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120-4043-BAFF-42AE5E5D908D}"/>
                </c:ext>
              </c:extLst>
            </c:dLbl>
            <c:dLbl>
              <c:idx val="5"/>
              <c:tx>
                <c:rich>
                  <a:bodyPr/>
                  <a:lstStyle/>
                  <a:p>
                    <a:fld id="{88513F3F-7AF1-4B5B-86F2-A0455D569A16}"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9120-4043-BAFF-42AE5E5D908D}"/>
                </c:ext>
              </c:extLst>
            </c:dLbl>
            <c:dLbl>
              <c:idx val="6"/>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89B7D05D-0CDE-4A9D-9C38-474F01A0B0FB}" type="CELLRANGE">
                      <a:rPr lang="da-DK"/>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xForSave val="1"/>
                  <c15:showDataLabelsRange val="1"/>
                </c:ext>
                <c:ext xmlns:c16="http://schemas.microsoft.com/office/drawing/2014/chart" uri="{C3380CC4-5D6E-409C-BE32-E72D297353CC}">
                  <c16:uniqueId val="{00000006-9120-4043-BAFF-42AE5E5D908D}"/>
                </c:ext>
              </c:extLst>
            </c:dLbl>
            <c:dLbl>
              <c:idx val="7"/>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38135D08-51EB-4A19-B05B-A131457AC832}"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7-9120-4043-BAFF-42AE5E5D908D}"/>
                </c:ext>
              </c:extLst>
            </c:dLbl>
            <c:dLbl>
              <c:idx val="8"/>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34E96E7E-110F-4DCB-9A70-FF0BEA149B47}"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8-9120-4043-BAFF-42AE5E5D908D}"/>
                </c:ext>
              </c:extLst>
            </c:dLbl>
            <c:dLbl>
              <c:idx val="9"/>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BC0C756B-06F0-4324-94FF-C97BF7A1A7A3}" type="CELLRANGE">
                      <a:rPr lang="da-DK"/>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xForSave val="1"/>
                  <c15:showDataLabelsRange val="1"/>
                </c:ext>
                <c:ext xmlns:c16="http://schemas.microsoft.com/office/drawing/2014/chart" uri="{C3380CC4-5D6E-409C-BE32-E72D297353CC}">
                  <c16:uniqueId val="{00000009-9120-4043-BAFF-42AE5E5D908D}"/>
                </c:ext>
              </c:extLst>
            </c:dLbl>
            <c:dLbl>
              <c:idx val="10"/>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08D46EEA-7F69-4DA9-ABC6-70E02DED20CD}"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A-9120-4043-BAFF-42AE5E5D908D}"/>
                </c:ext>
              </c:extLst>
            </c:dLbl>
            <c:dLbl>
              <c:idx val="11"/>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9B0FB981-B961-49E5-A27C-F6B0D0394965}" type="CELLRANGE">
                      <a:rPr lang="da-DK"/>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xForSave val="1"/>
                  <c15:showDataLabelsRange val="1"/>
                </c:ext>
                <c:ext xmlns:c16="http://schemas.microsoft.com/office/drawing/2014/chart" uri="{C3380CC4-5D6E-409C-BE32-E72D297353CC}">
                  <c16:uniqueId val="{0000000B-9120-4043-BAFF-42AE5E5D908D}"/>
                </c:ext>
              </c:extLst>
            </c:dLbl>
            <c:dLbl>
              <c:idx val="12"/>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A81077C6-0B39-42F7-8ED3-BCA4F0BDA0D5}" type="CELLRANGE">
                      <a:rPr lang="en-US"/>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C-9120-4043-BAFF-42AE5E5D908D}"/>
                </c:ext>
              </c:extLst>
            </c:dLbl>
            <c:dLbl>
              <c:idx val="13"/>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B05B98B4-61B5-407B-B7F8-FE10659C5818}"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D-9120-4043-BAFF-42AE5E5D908D}"/>
                </c:ext>
              </c:extLst>
            </c:dLbl>
            <c:dLbl>
              <c:idx val="14"/>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82FA40C0-7DBF-4A29-A39B-7D83E81DDB5D}"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E-9120-4043-BAFF-42AE5E5D908D}"/>
                </c:ext>
              </c:extLst>
            </c:dLbl>
            <c:dLbl>
              <c:idx val="15"/>
              <c:tx>
                <c:rich>
                  <a:bodyPr/>
                  <a:lstStyle/>
                  <a:p>
                    <a:fld id="{78708209-3C32-4BD1-9B9C-FF6DF3652E0D}"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9120-4043-BAFF-42AE5E5D908D}"/>
                </c:ext>
              </c:extLst>
            </c:dLbl>
            <c:dLbl>
              <c:idx val="16"/>
              <c:tx>
                <c:rich>
                  <a:bodyPr/>
                  <a:lstStyle/>
                  <a:p>
                    <a:fld id="{5290003A-B53C-4DBD-852F-896395C8052B}"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9120-4043-BAFF-42AE5E5D908D}"/>
                </c:ext>
              </c:extLst>
            </c:dLbl>
            <c:dLbl>
              <c:idx val="17"/>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5B683000-0CF1-4BC7-9B63-77CF5B4E859B}"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11-9120-4043-BAFF-42AE5E5D908D}"/>
                </c:ext>
              </c:extLst>
            </c:dLbl>
            <c:dLbl>
              <c:idx val="18"/>
              <c:tx>
                <c:rich>
                  <a:bodyPr/>
                  <a:lstStyle/>
                  <a:p>
                    <a:fld id="{D6D2EA05-A59B-4032-AB79-3BEFC567E708}"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2A1-4406-84AF-3E5BCE3E1DD9}"/>
                </c:ext>
              </c:extLst>
            </c:dLbl>
            <c:dLbl>
              <c:idx val="19"/>
              <c:tx>
                <c:rich>
                  <a:bodyPr rot="0" spcFirstLastPara="1" vertOverflow="ellipsis" vert="horz" wrap="square" lIns="38100" tIns="19050" rIns="38100" bIns="19050" anchor="ctr" anchorCtr="1">
                    <a:noAutofit/>
                  </a:bodyPr>
                  <a:lstStyle/>
                  <a:p>
                    <a:pPr>
                      <a:defRPr sz="700" b="0" i="0" u="none" strike="noStrike" kern="1200" baseline="0">
                        <a:ln>
                          <a:noFill/>
                        </a:ln>
                        <a:solidFill>
                          <a:schemeClr val="tx1"/>
                        </a:solidFill>
                        <a:latin typeface="+mn-lt"/>
                        <a:ea typeface="+mn-ea"/>
                        <a:cs typeface="+mn-cs"/>
                      </a:defRPr>
                    </a:pPr>
                    <a:fld id="{B6E85C1C-3183-403F-8BF6-AA8673F93D88}" type="CELLRANGE">
                      <a:rPr lang="en-US" sz="700">
                        <a:ln>
                          <a:noFill/>
                        </a:ln>
                        <a:solidFill>
                          <a:schemeClr val="tx1"/>
                        </a:solidFill>
                      </a:rPr>
                      <a:pPr>
                        <a:defRPr sz="700" b="0" i="0" u="none" strike="noStrike" kern="1200" baseline="0">
                          <a:ln>
                            <a:noFill/>
                          </a:ln>
                          <a:solidFill>
                            <a:schemeClr val="tx1"/>
                          </a:solidFill>
                          <a:latin typeface="+mn-lt"/>
                          <a:ea typeface="+mn-ea"/>
                          <a:cs typeface="+mn-cs"/>
                        </a:defRPr>
                      </a:pPr>
                      <a:t>[CELLEOMRÅDE]</a:t>
                    </a:fld>
                    <a:endParaRPr lang="da-DK"/>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13-22A1-4406-84AF-3E5BCE3E1DD9}"/>
                </c:ext>
              </c:extLst>
            </c:dLbl>
            <c:dLbl>
              <c:idx val="20"/>
              <c:tx>
                <c:rich>
                  <a:bodyPr/>
                  <a:lstStyle/>
                  <a:p>
                    <a:fld id="{5D7383AE-A49A-42C3-A14A-295764F07BE2}"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2A1-4406-84AF-3E5BCE3E1DD9}"/>
                </c:ext>
              </c:extLst>
            </c:dLbl>
            <c:dLbl>
              <c:idx val="21"/>
              <c:tx>
                <c:rich>
                  <a:bodyPr/>
                  <a:lstStyle/>
                  <a:p>
                    <a:fld id="{A78CFADE-1B55-4E0F-AD96-05195D655BE2}"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2A1-4406-84AF-3E5BCE3E1DD9}"/>
                </c:ext>
              </c:extLst>
            </c:dLbl>
            <c:dLbl>
              <c:idx val="22"/>
              <c:tx>
                <c:rich>
                  <a:bodyPr/>
                  <a:lstStyle/>
                  <a:p>
                    <a:fld id="{B7899AD6-366F-47B1-A602-3DEE074005FC}"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2A1-4406-84AF-3E5BCE3E1DD9}"/>
                </c:ext>
              </c:extLst>
            </c:dLbl>
            <c:dLbl>
              <c:idx val="23"/>
              <c:tx>
                <c:rich>
                  <a:bodyPr/>
                  <a:lstStyle/>
                  <a:p>
                    <a:fld id="{0216DAB4-DFC8-40EB-82FF-BEB93DA78A7D}" type="CELLRANGE">
                      <a:rPr lang="da-DK"/>
                      <a:pPr/>
                      <a:t>[CELLEOMRÅDE]</a:t>
                    </a:fld>
                    <a:endParaRPr lang="da-DK"/>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2A1-4406-84AF-3E5BCE3E1DD9}"/>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ln>
                      <a:noFill/>
                    </a:ln>
                    <a:solidFill>
                      <a:schemeClr val="tx1"/>
                    </a:solidFill>
                    <a:latin typeface="+mn-lt"/>
                    <a:ea typeface="+mn-ea"/>
                    <a:cs typeface="+mn-cs"/>
                  </a:defRPr>
                </a:pPr>
                <a:endParaRPr lang="da-DK"/>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'Data Projekt'!$AN$2:$AN$25</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xVal>
          <c:yVal>
            <c:numRef>
              <c:f>'Data Projekt'!$AO$2:$AO$25</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yVal>
          <c:smooth val="0"/>
          <c:extLst>
            <c:ext xmlns:c15="http://schemas.microsoft.com/office/drawing/2012/chart" uri="{02D57815-91ED-43cb-92C2-25804820EDAC}">
              <c15:datalabelsRange>
                <c15:f>'Data Projekt'!$E$2:$E$25</c15:f>
                <c15:dlblRangeCache>
                  <c:ptCount val="24"/>
                  <c:pt idx="0">
                    <c:v>Geografisk placering</c:v>
                  </c:pt>
                  <c:pt idx="1">
                    <c:v>Fortættet byudvikling</c:v>
                  </c:pt>
                  <c:pt idx="2">
                    <c:v>Naturudlæg </c:v>
                  </c:pt>
                  <c:pt idx="3">
                    <c:v>Biofaktor </c:v>
                  </c:pt>
                  <c:pt idx="4">
                    <c:v>Grønne kvaliteter</c:v>
                  </c:pt>
                  <c:pt idx="5">
                    <c:v>Blå kvaliteter</c:v>
                  </c:pt>
                  <c:pt idx="6">
                    <c:v>Forbindelser</c:v>
                  </c:pt>
                  <c:pt idx="7">
                    <c:v>Cykelservice </c:v>
                  </c:pt>
                  <c:pt idx="8">
                    <c:v>Parkeringsanlæg </c:v>
                  </c:pt>
                  <c:pt idx="9">
                    <c:v>Transformation</c:v>
                  </c:pt>
                  <c:pt idx="10">
                    <c:v>Materialer og arkitektur</c:v>
                  </c:pt>
                  <c:pt idx="11">
                    <c:v>Cirkularitet</c:v>
                  </c:pt>
                  <c:pt idx="12">
                    <c:v>Blandede boformer </c:v>
                  </c:pt>
                  <c:pt idx="13">
                    <c:v>Aktive byrum</c:v>
                  </c:pt>
                  <c:pt idx="14">
                    <c:v>Plads til fællesskaber </c:v>
                  </c:pt>
                  <c:pt idx="15">
                    <c:v>#REFERENCE!</c:v>
                  </c:pt>
                  <c:pt idx="16">
                    <c:v>#REFERENCE!</c:v>
                  </c:pt>
                  <c:pt idx="17">
                    <c:v>#REFERENCE!</c:v>
                  </c:pt>
                  <c:pt idx="18">
                    <c:v>#REFERENCE!</c:v>
                  </c:pt>
                  <c:pt idx="19">
                    <c:v>#REFERENCE!</c:v>
                  </c:pt>
                  <c:pt idx="20">
                    <c:v>#REFERENCE!</c:v>
                  </c:pt>
                  <c:pt idx="21">
                    <c:v>#REFERENCE!</c:v>
                  </c:pt>
                  <c:pt idx="22">
                    <c:v>#REFERENCE!</c:v>
                  </c:pt>
                  <c:pt idx="23">
                    <c:v>#REFERENCE!</c:v>
                  </c:pt>
                </c15:dlblRangeCache>
              </c15:datalabelsRange>
            </c:ext>
            <c:ext xmlns:c16="http://schemas.microsoft.com/office/drawing/2014/chart" uri="{C3380CC4-5D6E-409C-BE32-E72D297353CC}">
              <c16:uniqueId val="{00000013-9120-4043-BAFF-42AE5E5D908D}"/>
            </c:ext>
          </c:extLst>
        </c:ser>
        <c:dLbls>
          <c:dLblPos val="ctr"/>
          <c:showLegendKey val="0"/>
          <c:showVal val="1"/>
          <c:showCatName val="0"/>
          <c:showSerName val="0"/>
          <c:showPercent val="0"/>
          <c:showBubbleSize val="0"/>
        </c:dLbls>
        <c:axId val="1606366080"/>
        <c:axId val="1606360320"/>
      </c:scatterChart>
      <c:valAx>
        <c:axId val="1606366080"/>
        <c:scaling>
          <c:orientation val="minMax"/>
          <c:max val="4.5"/>
          <c:min val="0.5"/>
        </c:scaling>
        <c:delete val="1"/>
        <c:axPos val="b"/>
        <c:numFmt formatCode="General" sourceLinked="1"/>
        <c:majorTickMark val="out"/>
        <c:minorTickMark val="none"/>
        <c:tickLblPos val="nextTo"/>
        <c:crossAx val="1606360320"/>
        <c:crosses val="autoZero"/>
        <c:crossBetween val="midCat"/>
      </c:valAx>
      <c:valAx>
        <c:axId val="1606360320"/>
        <c:scaling>
          <c:orientation val="minMax"/>
          <c:max val="4.5"/>
          <c:min val="0.5"/>
        </c:scaling>
        <c:delete val="1"/>
        <c:axPos val="l"/>
        <c:numFmt formatCode="General" sourceLinked="1"/>
        <c:majorTickMark val="out"/>
        <c:minorTickMark val="none"/>
        <c:tickLblPos val="nextTo"/>
        <c:crossAx val="160636608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233</xdr:col>
      <xdr:colOff>116543</xdr:colOff>
      <xdr:row>6</xdr:row>
      <xdr:rowOff>60810</xdr:rowOff>
    </xdr:from>
    <xdr:to>
      <xdr:col>238</xdr:col>
      <xdr:colOff>685820</xdr:colOff>
      <xdr:row>24</xdr:row>
      <xdr:rowOff>7326</xdr:rowOff>
    </xdr:to>
    <xdr:graphicFrame macro="">
      <xdr:nvGraphicFramePr>
        <xdr:cNvPr id="13" name="Chart 12">
          <a:extLst>
            <a:ext uri="{FF2B5EF4-FFF2-40B4-BE49-F238E27FC236}">
              <a16:creationId xmlns:a16="http://schemas.microsoft.com/office/drawing/2014/main" id="{B929FC3E-CD2A-BE41-F9BD-1E751A261C0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233</xdr:col>
      <xdr:colOff>581428</xdr:colOff>
      <xdr:row>6</xdr:row>
      <xdr:rowOff>60447</xdr:rowOff>
    </xdr:from>
    <xdr:to>
      <xdr:col>238</xdr:col>
      <xdr:colOff>221646</xdr:colOff>
      <xdr:row>24</xdr:row>
      <xdr:rowOff>7438</xdr:rowOff>
    </xdr:to>
    <xdr:graphicFrame macro="">
      <xdr:nvGraphicFramePr>
        <xdr:cNvPr id="9" name="Chart 7">
          <a:extLst>
            <a:ext uri="{FF2B5EF4-FFF2-40B4-BE49-F238E27FC236}">
              <a16:creationId xmlns:a16="http://schemas.microsoft.com/office/drawing/2014/main" id="{6CD4BBE3-C3BF-424F-BDB4-A327140319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221448</xdr:colOff>
      <xdr:row>1</xdr:row>
      <xdr:rowOff>46039</xdr:rowOff>
    </xdr:from>
    <xdr:to>
      <xdr:col>34</xdr:col>
      <xdr:colOff>145249</xdr:colOff>
      <xdr:row>34</xdr:row>
      <xdr:rowOff>131765</xdr:rowOff>
    </xdr:to>
    <xdr:graphicFrame macro="">
      <xdr:nvGraphicFramePr>
        <xdr:cNvPr id="28" name="Diagram 27">
          <a:extLst>
            <a:ext uri="{FF2B5EF4-FFF2-40B4-BE49-F238E27FC236}">
              <a16:creationId xmlns:a16="http://schemas.microsoft.com/office/drawing/2014/main" id="{00000000-0008-0000-06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1984</xdr:colOff>
      <xdr:row>1</xdr:row>
      <xdr:rowOff>77391</xdr:rowOff>
    </xdr:from>
    <xdr:to>
      <xdr:col>2</xdr:col>
      <xdr:colOff>1984</xdr:colOff>
      <xdr:row>34</xdr:row>
      <xdr:rowOff>0</xdr:rowOff>
    </xdr:to>
    <xdr:cxnSp macro="">
      <xdr:nvCxnSpPr>
        <xdr:cNvPr id="2" name="Lige pilforbindelse 1">
          <a:extLst>
            <a:ext uri="{FF2B5EF4-FFF2-40B4-BE49-F238E27FC236}">
              <a16:creationId xmlns:a16="http://schemas.microsoft.com/office/drawing/2014/main" id="{00000000-0008-0000-0600-000002000000}"/>
            </a:ext>
          </a:extLst>
        </xdr:cNvPr>
        <xdr:cNvCxnSpPr/>
      </xdr:nvCxnSpPr>
      <xdr:spPr>
        <a:xfrm flipV="1">
          <a:off x="636984" y="236141"/>
          <a:ext cx="0" cy="6288484"/>
        </a:xfrm>
        <a:prstGeom prst="straightConnector1">
          <a:avLst/>
        </a:prstGeom>
        <a:ln w="12700">
          <a:solidFill>
            <a:schemeClr val="tx1"/>
          </a:solidFill>
          <a:headEnd type="none" w="med" len="med"/>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253</xdr:col>
      <xdr:colOff>295604</xdr:colOff>
      <xdr:row>15</xdr:row>
      <xdr:rowOff>26278</xdr:rowOff>
    </xdr:from>
    <xdr:to>
      <xdr:col>253</xdr:col>
      <xdr:colOff>295604</xdr:colOff>
      <xdr:row>19</xdr:row>
      <xdr:rowOff>2</xdr:rowOff>
    </xdr:to>
    <xdr:cxnSp macro="">
      <xdr:nvCxnSpPr>
        <xdr:cNvPr id="70" name="Lige pilforbindelse 69">
          <a:extLst>
            <a:ext uri="{FF2B5EF4-FFF2-40B4-BE49-F238E27FC236}">
              <a16:creationId xmlns:a16="http://schemas.microsoft.com/office/drawing/2014/main" id="{06A9FC29-A250-8F02-F036-A59BCF2544B0}"/>
            </a:ext>
          </a:extLst>
        </xdr:cNvPr>
        <xdr:cNvCxnSpPr/>
      </xdr:nvCxnSpPr>
      <xdr:spPr>
        <a:xfrm>
          <a:off x="22308207" y="2903485"/>
          <a:ext cx="0" cy="755431"/>
        </a:xfrm>
        <a:prstGeom prst="straightConnector1">
          <a:avLst/>
        </a:prstGeom>
        <a:ln>
          <a:solidFill>
            <a:sysClr val="windowText" lastClr="00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252</xdr:col>
      <xdr:colOff>86711</xdr:colOff>
      <xdr:row>13</xdr:row>
      <xdr:rowOff>1315</xdr:rowOff>
    </xdr:from>
    <xdr:to>
      <xdr:col>252</xdr:col>
      <xdr:colOff>86711</xdr:colOff>
      <xdr:row>16</xdr:row>
      <xdr:rowOff>172108</xdr:rowOff>
    </xdr:to>
    <xdr:cxnSp macro="">
      <xdr:nvCxnSpPr>
        <xdr:cNvPr id="71" name="Lige pilforbindelse 70">
          <a:extLst>
            <a:ext uri="{FF2B5EF4-FFF2-40B4-BE49-F238E27FC236}">
              <a16:creationId xmlns:a16="http://schemas.microsoft.com/office/drawing/2014/main" id="{9C59240C-FCA2-486C-9FA6-6B627D01F716}"/>
            </a:ext>
          </a:extLst>
        </xdr:cNvPr>
        <xdr:cNvCxnSpPr/>
      </xdr:nvCxnSpPr>
      <xdr:spPr>
        <a:xfrm>
          <a:off x="21718314" y="2490953"/>
          <a:ext cx="0" cy="755431"/>
        </a:xfrm>
        <a:prstGeom prst="straightConnector1">
          <a:avLst/>
        </a:prstGeom>
        <a:ln>
          <a:solidFill>
            <a:sysClr val="windowText" lastClr="000000"/>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1191</xdr:colOff>
      <xdr:row>34</xdr:row>
      <xdr:rowOff>0</xdr:rowOff>
    </xdr:from>
    <xdr:to>
      <xdr:col>34</xdr:col>
      <xdr:colOff>166688</xdr:colOff>
      <xdr:row>34</xdr:row>
      <xdr:rowOff>5953</xdr:rowOff>
    </xdr:to>
    <xdr:cxnSp macro="">
      <xdr:nvCxnSpPr>
        <xdr:cNvPr id="3" name="Lige pilforbindelse 2">
          <a:extLst>
            <a:ext uri="{FF2B5EF4-FFF2-40B4-BE49-F238E27FC236}">
              <a16:creationId xmlns:a16="http://schemas.microsoft.com/office/drawing/2014/main" id="{00000000-0008-0000-0600-000003000000}"/>
            </a:ext>
          </a:extLst>
        </xdr:cNvPr>
        <xdr:cNvCxnSpPr/>
      </xdr:nvCxnSpPr>
      <xdr:spPr>
        <a:xfrm>
          <a:off x="638175" y="6548438"/>
          <a:ext cx="7213997" cy="5953"/>
        </a:xfrm>
        <a:prstGeom prst="straightConnector1">
          <a:avLst/>
        </a:prstGeom>
        <a:ln w="12700">
          <a:solidFill>
            <a:schemeClr val="tx1"/>
          </a:solidFill>
          <a:headEnd type="none" w="med" len="med"/>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233</xdr:col>
      <xdr:colOff>779204</xdr:colOff>
      <xdr:row>7</xdr:row>
      <xdr:rowOff>125196</xdr:rowOff>
    </xdr:from>
    <xdr:to>
      <xdr:col>235</xdr:col>
      <xdr:colOff>249754</xdr:colOff>
      <xdr:row>10</xdr:row>
      <xdr:rowOff>132523</xdr:rowOff>
    </xdr:to>
    <xdr:sp macro="" textlink="">
      <xdr:nvSpPr>
        <xdr:cNvPr id="17" name="TextBox 16">
          <a:extLst>
            <a:ext uri="{FF2B5EF4-FFF2-40B4-BE49-F238E27FC236}">
              <a16:creationId xmlns:a16="http://schemas.microsoft.com/office/drawing/2014/main" id="{B64A74DB-D63C-6427-0BB9-3D1A43E4EAFB}"/>
            </a:ext>
          </a:extLst>
        </xdr:cNvPr>
        <xdr:cNvSpPr txBox="1"/>
      </xdr:nvSpPr>
      <xdr:spPr>
        <a:xfrm>
          <a:off x="12363069" y="1451369"/>
          <a:ext cx="1170397" cy="5861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a:latin typeface="Arial" panose="020B0604020202020204" pitchFamily="34" charset="0"/>
              <a:cs typeface="Arial" panose="020B0604020202020204" pitchFamily="34" charset="0"/>
            </a:rPr>
            <a:t>Levende by</a:t>
          </a:r>
        </a:p>
      </xdr:txBody>
    </xdr:sp>
    <xdr:clientData/>
  </xdr:twoCellAnchor>
  <xdr:twoCellAnchor>
    <xdr:from>
      <xdr:col>237</xdr:col>
      <xdr:colOff>690134</xdr:colOff>
      <xdr:row>17</xdr:row>
      <xdr:rowOff>58742</xdr:rowOff>
    </xdr:from>
    <xdr:to>
      <xdr:col>239</xdr:col>
      <xdr:colOff>193177</xdr:colOff>
      <xdr:row>20</xdr:row>
      <xdr:rowOff>66070</xdr:rowOff>
    </xdr:to>
    <xdr:sp macro="" textlink="">
      <xdr:nvSpPr>
        <xdr:cNvPr id="18" name="TextBox 17">
          <a:extLst>
            <a:ext uri="{FF2B5EF4-FFF2-40B4-BE49-F238E27FC236}">
              <a16:creationId xmlns:a16="http://schemas.microsoft.com/office/drawing/2014/main" id="{50AC292F-53D5-4565-AEF7-4E207ED9942F}"/>
            </a:ext>
          </a:extLst>
        </xdr:cNvPr>
        <xdr:cNvSpPr txBox="1"/>
      </xdr:nvSpPr>
      <xdr:spPr>
        <a:xfrm>
          <a:off x="15673692" y="3333877"/>
          <a:ext cx="1202889" cy="586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a:latin typeface="Arial" panose="020B0604020202020204" pitchFamily="34" charset="0"/>
              <a:cs typeface="Arial" panose="020B0604020202020204" pitchFamily="34" charset="0"/>
            </a:rPr>
            <a:t>Biodiversitet</a:t>
          </a:r>
        </a:p>
      </xdr:txBody>
    </xdr:sp>
    <xdr:clientData/>
  </xdr:twoCellAnchor>
  <xdr:twoCellAnchor>
    <xdr:from>
      <xdr:col>235</xdr:col>
      <xdr:colOff>463763</xdr:colOff>
      <xdr:row>23</xdr:row>
      <xdr:rowOff>105698</xdr:rowOff>
    </xdr:from>
    <xdr:to>
      <xdr:col>236</xdr:col>
      <xdr:colOff>811633</xdr:colOff>
      <xdr:row>26</xdr:row>
      <xdr:rowOff>130547</xdr:rowOff>
    </xdr:to>
    <xdr:sp macro="" textlink="">
      <xdr:nvSpPr>
        <xdr:cNvPr id="19" name="TextBox 18">
          <a:extLst>
            <a:ext uri="{FF2B5EF4-FFF2-40B4-BE49-F238E27FC236}">
              <a16:creationId xmlns:a16="http://schemas.microsoft.com/office/drawing/2014/main" id="{0D998142-397F-4713-A739-F963AA2E5708}"/>
            </a:ext>
          </a:extLst>
        </xdr:cNvPr>
        <xdr:cNvSpPr txBox="1"/>
      </xdr:nvSpPr>
      <xdr:spPr>
        <a:xfrm>
          <a:off x="13747475" y="4531160"/>
          <a:ext cx="1197793" cy="603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a:latin typeface="Arial" panose="020B0604020202020204" pitchFamily="34" charset="0"/>
              <a:cs typeface="Arial" panose="020B0604020202020204" pitchFamily="34" charset="0"/>
            </a:rPr>
            <a:t>Mobilitet</a:t>
          </a:r>
        </a:p>
      </xdr:txBody>
    </xdr:sp>
    <xdr:clientData/>
  </xdr:twoCellAnchor>
  <xdr:twoCellAnchor>
    <xdr:from>
      <xdr:col>233</xdr:col>
      <xdr:colOff>43971</xdr:colOff>
      <xdr:row>18</xdr:row>
      <xdr:rowOff>72115</xdr:rowOff>
    </xdr:from>
    <xdr:to>
      <xdr:col>234</xdr:col>
      <xdr:colOff>392702</xdr:colOff>
      <xdr:row>21</xdr:row>
      <xdr:rowOff>104290</xdr:rowOff>
    </xdr:to>
    <xdr:sp macro="" textlink="">
      <xdr:nvSpPr>
        <xdr:cNvPr id="20" name="TextBox 19">
          <a:extLst>
            <a:ext uri="{FF2B5EF4-FFF2-40B4-BE49-F238E27FC236}">
              <a16:creationId xmlns:a16="http://schemas.microsoft.com/office/drawing/2014/main" id="{74E73B6F-B3E4-4AC1-9FEC-737C39A21FB3}"/>
            </a:ext>
          </a:extLst>
        </xdr:cNvPr>
        <xdr:cNvSpPr txBox="1"/>
      </xdr:nvSpPr>
      <xdr:spPr>
        <a:xfrm>
          <a:off x="11627836" y="3545077"/>
          <a:ext cx="1198654" cy="603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00" baseline="0">
              <a:latin typeface="Arial" panose="020B0604020202020204" pitchFamily="34" charset="0"/>
              <a:cs typeface="Arial" panose="020B0604020202020204" pitchFamily="34" charset="0"/>
            </a:rPr>
            <a:t>Klimapåvirkning</a:t>
          </a:r>
          <a:endParaRPr lang="da-DK" sz="1000">
            <a:latin typeface="Arial" panose="020B0604020202020204" pitchFamily="34" charset="0"/>
            <a:cs typeface="Arial" panose="020B0604020202020204" pitchFamily="34" charset="0"/>
          </a:endParaRPr>
        </a:p>
      </xdr:txBody>
    </xdr:sp>
    <xdr:clientData/>
  </xdr:twoCellAnchor>
  <xdr:twoCellAnchor>
    <xdr:from>
      <xdr:col>237</xdr:col>
      <xdr:colOff>892</xdr:colOff>
      <xdr:row>7</xdr:row>
      <xdr:rowOff>38801</xdr:rowOff>
    </xdr:from>
    <xdr:to>
      <xdr:col>238</xdr:col>
      <xdr:colOff>348762</xdr:colOff>
      <xdr:row>8</xdr:row>
      <xdr:rowOff>148132</xdr:rowOff>
    </xdr:to>
    <xdr:sp macro="" textlink="">
      <xdr:nvSpPr>
        <xdr:cNvPr id="22" name="TextBox 21">
          <a:extLst>
            <a:ext uri="{FF2B5EF4-FFF2-40B4-BE49-F238E27FC236}">
              <a16:creationId xmlns:a16="http://schemas.microsoft.com/office/drawing/2014/main" id="{DABE6362-4892-4006-9E91-CC50E2BA73ED}"/>
            </a:ext>
          </a:extLst>
        </xdr:cNvPr>
        <xdr:cNvSpPr txBox="1"/>
      </xdr:nvSpPr>
      <xdr:spPr>
        <a:xfrm>
          <a:off x="14984450" y="1364974"/>
          <a:ext cx="1197793" cy="299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a:latin typeface="Arial" panose="020B0604020202020204" pitchFamily="34" charset="0"/>
              <a:cs typeface="Arial" panose="020B0604020202020204" pitchFamily="34" charset="0"/>
            </a:rPr>
            <a:t>Arealforbrug</a:t>
          </a:r>
        </a:p>
      </xdr:txBody>
    </xdr:sp>
    <xdr:clientData/>
  </xdr:twoCellAnchor>
  <xdr:twoCellAnchor>
    <xdr:from>
      <xdr:col>235</xdr:col>
      <xdr:colOff>650875</xdr:colOff>
      <xdr:row>13</xdr:row>
      <xdr:rowOff>45792</xdr:rowOff>
    </xdr:from>
    <xdr:to>
      <xdr:col>236</xdr:col>
      <xdr:colOff>161854</xdr:colOff>
      <xdr:row>14</xdr:row>
      <xdr:rowOff>133104</xdr:rowOff>
    </xdr:to>
    <xdr:sp macro="" textlink="">
      <xdr:nvSpPr>
        <xdr:cNvPr id="4" name="TextBox 3">
          <a:extLst>
            <a:ext uri="{FF2B5EF4-FFF2-40B4-BE49-F238E27FC236}">
              <a16:creationId xmlns:a16="http://schemas.microsoft.com/office/drawing/2014/main" id="{8E448192-E89F-06B2-0AC5-FB3EEEA9C37E}"/>
            </a:ext>
          </a:extLst>
        </xdr:cNvPr>
        <xdr:cNvSpPr txBox="1"/>
      </xdr:nvSpPr>
      <xdr:spPr>
        <a:xfrm>
          <a:off x="37732433" y="2536946"/>
          <a:ext cx="360902" cy="285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100"/>
            <a:t>20</a:t>
          </a:r>
        </a:p>
      </xdr:txBody>
    </xdr:sp>
    <xdr:clientData/>
  </xdr:twoCellAnchor>
  <xdr:twoCellAnchor>
    <xdr:from>
      <xdr:col>235</xdr:col>
      <xdr:colOff>652463</xdr:colOff>
      <xdr:row>11</xdr:row>
      <xdr:rowOff>133471</xdr:rowOff>
    </xdr:from>
    <xdr:to>
      <xdr:col>236</xdr:col>
      <xdr:colOff>163442</xdr:colOff>
      <xdr:row>13</xdr:row>
      <xdr:rowOff>22957</xdr:rowOff>
    </xdr:to>
    <xdr:sp macro="" textlink="">
      <xdr:nvSpPr>
        <xdr:cNvPr id="5" name="TextBox 4">
          <a:extLst>
            <a:ext uri="{FF2B5EF4-FFF2-40B4-BE49-F238E27FC236}">
              <a16:creationId xmlns:a16="http://schemas.microsoft.com/office/drawing/2014/main" id="{AF880216-6ECF-4BBA-83B8-C8427EAE0F10}"/>
            </a:ext>
          </a:extLst>
        </xdr:cNvPr>
        <xdr:cNvSpPr txBox="1"/>
      </xdr:nvSpPr>
      <xdr:spPr>
        <a:xfrm>
          <a:off x="37734021" y="2228971"/>
          <a:ext cx="360902" cy="285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100"/>
            <a:t>40</a:t>
          </a:r>
        </a:p>
      </xdr:txBody>
    </xdr:sp>
    <xdr:clientData/>
  </xdr:twoCellAnchor>
  <xdr:twoCellAnchor>
    <xdr:from>
      <xdr:col>235</xdr:col>
      <xdr:colOff>646113</xdr:colOff>
      <xdr:row>10</xdr:row>
      <xdr:rowOff>15997</xdr:rowOff>
    </xdr:from>
    <xdr:to>
      <xdr:col>236</xdr:col>
      <xdr:colOff>157092</xdr:colOff>
      <xdr:row>11</xdr:row>
      <xdr:rowOff>95372</xdr:rowOff>
    </xdr:to>
    <xdr:sp macro="" textlink="">
      <xdr:nvSpPr>
        <xdr:cNvPr id="6" name="TextBox 5">
          <a:extLst>
            <a:ext uri="{FF2B5EF4-FFF2-40B4-BE49-F238E27FC236}">
              <a16:creationId xmlns:a16="http://schemas.microsoft.com/office/drawing/2014/main" id="{12A3425D-9C01-4627-AA77-A2403EB784DC}"/>
            </a:ext>
          </a:extLst>
        </xdr:cNvPr>
        <xdr:cNvSpPr txBox="1"/>
      </xdr:nvSpPr>
      <xdr:spPr>
        <a:xfrm>
          <a:off x="37727671" y="1920997"/>
          <a:ext cx="360902" cy="269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100"/>
            <a:t>60</a:t>
          </a:r>
        </a:p>
      </xdr:txBody>
    </xdr:sp>
    <xdr:clientData/>
  </xdr:twoCellAnchor>
  <xdr:twoCellAnchor>
    <xdr:from>
      <xdr:col>235</xdr:col>
      <xdr:colOff>647701</xdr:colOff>
      <xdr:row>8</xdr:row>
      <xdr:rowOff>81694</xdr:rowOff>
    </xdr:from>
    <xdr:to>
      <xdr:col>236</xdr:col>
      <xdr:colOff>158680</xdr:colOff>
      <xdr:row>9</xdr:row>
      <xdr:rowOff>176334</xdr:rowOff>
    </xdr:to>
    <xdr:sp macro="" textlink="">
      <xdr:nvSpPr>
        <xdr:cNvPr id="7" name="TextBox 6">
          <a:extLst>
            <a:ext uri="{FF2B5EF4-FFF2-40B4-BE49-F238E27FC236}">
              <a16:creationId xmlns:a16="http://schemas.microsoft.com/office/drawing/2014/main" id="{D0A115F3-D629-4D3D-B668-217F70CECA31}"/>
            </a:ext>
          </a:extLst>
        </xdr:cNvPr>
        <xdr:cNvSpPr txBox="1"/>
      </xdr:nvSpPr>
      <xdr:spPr>
        <a:xfrm>
          <a:off x="37729259" y="1598367"/>
          <a:ext cx="360902" cy="2851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100"/>
            <a:t>80</a:t>
          </a:r>
        </a:p>
      </xdr:txBody>
    </xdr:sp>
    <xdr:clientData/>
  </xdr:twoCellAnchor>
  <xdr:twoCellAnchor>
    <xdr:from>
      <xdr:col>235</xdr:col>
      <xdr:colOff>625475</xdr:colOff>
      <xdr:row>6</xdr:row>
      <xdr:rowOff>148613</xdr:rowOff>
    </xdr:from>
    <xdr:to>
      <xdr:col>236</xdr:col>
      <xdr:colOff>187098</xdr:colOff>
      <xdr:row>8</xdr:row>
      <xdr:rowOff>53363</xdr:rowOff>
    </xdr:to>
    <xdr:sp macro="" textlink="">
      <xdr:nvSpPr>
        <xdr:cNvPr id="8" name="TextBox 7">
          <a:extLst>
            <a:ext uri="{FF2B5EF4-FFF2-40B4-BE49-F238E27FC236}">
              <a16:creationId xmlns:a16="http://schemas.microsoft.com/office/drawing/2014/main" id="{E4BAD8AE-A5A8-4906-910F-275540FF4240}"/>
            </a:ext>
          </a:extLst>
        </xdr:cNvPr>
        <xdr:cNvSpPr txBox="1"/>
      </xdr:nvSpPr>
      <xdr:spPr>
        <a:xfrm>
          <a:off x="21810663" y="1236051"/>
          <a:ext cx="41093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100"/>
            <a:t>100</a:t>
          </a:r>
        </a:p>
      </xdr:txBody>
    </xdr:sp>
    <xdr:clientData/>
  </xdr:twoCellAnchor>
  <xdr:twoCellAnchor>
    <xdr:from>
      <xdr:col>234</xdr:col>
      <xdr:colOff>95249</xdr:colOff>
      <xdr:row>6</xdr:row>
      <xdr:rowOff>188702</xdr:rowOff>
    </xdr:from>
    <xdr:to>
      <xdr:col>237</xdr:col>
      <xdr:colOff>714374</xdr:colOff>
      <xdr:row>23</xdr:row>
      <xdr:rowOff>70592</xdr:rowOff>
    </xdr:to>
    <xdr:grpSp>
      <xdr:nvGrpSpPr>
        <xdr:cNvPr id="24" name="Group 23">
          <a:extLst>
            <a:ext uri="{FF2B5EF4-FFF2-40B4-BE49-F238E27FC236}">
              <a16:creationId xmlns:a16="http://schemas.microsoft.com/office/drawing/2014/main" id="{B753DDEB-7485-EB11-F15D-A64501651145}"/>
            </a:ext>
          </a:extLst>
        </xdr:cNvPr>
        <xdr:cNvGrpSpPr/>
      </xdr:nvGrpSpPr>
      <xdr:grpSpPr>
        <a:xfrm>
          <a:off x="20367624" y="1276140"/>
          <a:ext cx="3167063" cy="3191827"/>
          <a:chOff x="36319106" y="1334371"/>
          <a:chExt cx="3173008" cy="3153036"/>
        </a:xfrm>
      </xdr:grpSpPr>
      <xdr:sp macro="" textlink="">
        <xdr:nvSpPr>
          <xdr:cNvPr id="14" name="Oval 13">
            <a:extLst>
              <a:ext uri="{FF2B5EF4-FFF2-40B4-BE49-F238E27FC236}">
                <a16:creationId xmlns:a16="http://schemas.microsoft.com/office/drawing/2014/main" id="{359D99F7-419A-F3AA-923B-25720DB2BFF6}"/>
              </a:ext>
            </a:extLst>
          </xdr:cNvPr>
          <xdr:cNvSpPr/>
        </xdr:nvSpPr>
        <xdr:spPr>
          <a:xfrm>
            <a:off x="36641942" y="1648557"/>
            <a:ext cx="2535489" cy="2519530"/>
          </a:xfrm>
          <a:prstGeom prst="ellipse">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da-DK"/>
          </a:p>
        </xdr:txBody>
      </xdr:sp>
      <xdr:sp macro="" textlink="">
        <xdr:nvSpPr>
          <xdr:cNvPr id="15" name="Oval 14">
            <a:extLst>
              <a:ext uri="{FF2B5EF4-FFF2-40B4-BE49-F238E27FC236}">
                <a16:creationId xmlns:a16="http://schemas.microsoft.com/office/drawing/2014/main" id="{2CB7FD68-B2E2-8B97-AE14-10C1B39B5B99}"/>
              </a:ext>
            </a:extLst>
          </xdr:cNvPr>
          <xdr:cNvSpPr/>
        </xdr:nvSpPr>
        <xdr:spPr>
          <a:xfrm>
            <a:off x="36955739" y="1976421"/>
            <a:ext cx="1912480" cy="1876621"/>
          </a:xfrm>
          <a:prstGeom prst="ellipse">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da-DK"/>
          </a:p>
        </xdr:txBody>
      </xdr:sp>
      <xdr:sp macro="" textlink="">
        <xdr:nvSpPr>
          <xdr:cNvPr id="16" name="Oval 15">
            <a:extLst>
              <a:ext uri="{FF2B5EF4-FFF2-40B4-BE49-F238E27FC236}">
                <a16:creationId xmlns:a16="http://schemas.microsoft.com/office/drawing/2014/main" id="{33829736-0748-B1A1-FEEC-D44700D3B708}"/>
              </a:ext>
            </a:extLst>
          </xdr:cNvPr>
          <xdr:cNvSpPr/>
        </xdr:nvSpPr>
        <xdr:spPr>
          <a:xfrm>
            <a:off x="37273708" y="2285814"/>
            <a:ext cx="1257077" cy="1249166"/>
          </a:xfrm>
          <a:prstGeom prst="ellipse">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da-DK"/>
          </a:p>
        </xdr:txBody>
      </xdr:sp>
      <xdr:sp macro="" textlink="">
        <xdr:nvSpPr>
          <xdr:cNvPr id="21" name="Oval 20">
            <a:extLst>
              <a:ext uri="{FF2B5EF4-FFF2-40B4-BE49-F238E27FC236}">
                <a16:creationId xmlns:a16="http://schemas.microsoft.com/office/drawing/2014/main" id="{F7A1C342-5C9C-AD21-A170-0274BC559D97}"/>
              </a:ext>
            </a:extLst>
          </xdr:cNvPr>
          <xdr:cNvSpPr/>
        </xdr:nvSpPr>
        <xdr:spPr>
          <a:xfrm>
            <a:off x="37594441" y="2593730"/>
            <a:ext cx="630116" cy="632737"/>
          </a:xfrm>
          <a:prstGeom prst="ellipse">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da-DK"/>
          </a:p>
        </xdr:txBody>
      </xdr:sp>
      <xdr:sp macro="" textlink="">
        <xdr:nvSpPr>
          <xdr:cNvPr id="23" name="Oval 22">
            <a:extLst>
              <a:ext uri="{FF2B5EF4-FFF2-40B4-BE49-F238E27FC236}">
                <a16:creationId xmlns:a16="http://schemas.microsoft.com/office/drawing/2014/main" id="{0221BEF5-251D-4C50-A7AD-3E9A77FACCDF}"/>
              </a:ext>
            </a:extLst>
          </xdr:cNvPr>
          <xdr:cNvSpPr/>
        </xdr:nvSpPr>
        <xdr:spPr>
          <a:xfrm>
            <a:off x="36319106" y="1334371"/>
            <a:ext cx="3173008" cy="3153036"/>
          </a:xfrm>
          <a:prstGeom prst="ellipse">
            <a:avLst/>
          </a:prstGeom>
          <a:noFill/>
          <a:ln>
            <a:solidFill>
              <a:schemeClr val="bg2">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endParaRPr lang="da-DK"/>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15874</xdr:colOff>
      <xdr:row>2</xdr:row>
      <xdr:rowOff>271368</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571625" y="76200"/>
          <a:ext cx="596899" cy="5856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aenengineering.sharepoint.com/Users/frederik.krogh/Downloads/Hexagon-Grid-Map-NPR-Obesity-Prevalence-by-Race-Maps-Excel-201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id Map"/>
      <sheetName val="Work"/>
      <sheetName val="Shape"/>
      <sheetName val="Data"/>
    </sheetNames>
    <sheetDataSet>
      <sheetData sheetId="0"/>
      <sheetData sheetId="1">
        <row r="2">
          <cell r="I2" t="e">
            <v>#N/A</v>
          </cell>
        </row>
      </sheetData>
      <sheetData sheetId="2"/>
      <sheetData sheetId="3">
        <row r="1">
          <cell r="O1" t="str">
            <v>All Adults</v>
          </cell>
          <cell r="P1" t="str">
            <v>Raw Data</v>
          </cell>
          <cell r="R1">
            <v>0</v>
          </cell>
          <cell r="S1">
            <v>1</v>
          </cell>
        </row>
        <row r="2">
          <cell r="O2" t="str">
            <v>Non-Hispanic White Adults</v>
          </cell>
          <cell r="P2" t="str">
            <v>Simulate Uncertainty</v>
          </cell>
          <cell r="R2">
            <v>20</v>
          </cell>
          <cell r="S2">
            <v>2</v>
          </cell>
        </row>
        <row r="3">
          <cell r="O3" t="str">
            <v>Non-Hispanic Black Adults</v>
          </cell>
          <cell r="R3">
            <v>25</v>
          </cell>
          <cell r="S3">
            <v>3</v>
          </cell>
        </row>
        <row r="4">
          <cell r="O4" t="str">
            <v>Hispanic Adults</v>
          </cell>
          <cell r="R4">
            <v>30</v>
          </cell>
          <cell r="S4">
            <v>4</v>
          </cell>
        </row>
        <row r="5">
          <cell r="R5">
            <v>35</v>
          </cell>
          <cell r="S5">
            <v>5</v>
          </cell>
        </row>
      </sheetData>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ductionroadmap.dk/" TargetMode="External"/><Relationship Id="rId1" Type="http://schemas.openxmlformats.org/officeDocument/2006/relationships/hyperlink" Target="https://vejregler.dk/"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8"/>
  <dimension ref="A1:G9"/>
  <sheetViews>
    <sheetView workbookViewId="0">
      <selection activeCell="G2" sqref="G2"/>
    </sheetView>
  </sheetViews>
  <sheetFormatPr defaultRowHeight="15" x14ac:dyDescent="0.25"/>
  <cols>
    <col min="1" max="1" width="12.140625" customWidth="1"/>
    <col min="2" max="2" width="36.7109375" customWidth="1"/>
  </cols>
  <sheetData>
    <row r="1" spans="1:7" x14ac:dyDescent="0.25">
      <c r="A1" t="s">
        <v>8</v>
      </c>
      <c r="B1" t="s">
        <v>9</v>
      </c>
      <c r="C1" s="1" t="s">
        <v>10</v>
      </c>
      <c r="D1" t="s">
        <v>1</v>
      </c>
      <c r="E1" t="s">
        <v>9</v>
      </c>
      <c r="F1" t="s">
        <v>653</v>
      </c>
      <c r="G1" t="s">
        <v>652</v>
      </c>
    </row>
    <row r="2" spans="1:7" x14ac:dyDescent="0.25">
      <c r="A2" t="s">
        <v>2</v>
      </c>
      <c r="B2" t="e">
        <f>#REF!</f>
        <v>#REF!</v>
      </c>
      <c r="C2" s="366" t="e">
        <f>#REF!</f>
        <v>#REF!</v>
      </c>
      <c r="D2" t="e">
        <f>#REF!</f>
        <v>#REF!</v>
      </c>
      <c r="E2" t="e">
        <f>#REF!</f>
        <v>#REF!</v>
      </c>
      <c r="F2" t="e">
        <f t="array" ref="F2">_xlfn.IFS(C2=0,"Ikke besvaret",C2=4,#REF!,C2=3,#REF!,C2=2,#REF!,C2=1,#REF!)</f>
        <v>#REF!</v>
      </c>
      <c r="G2" t="e">
        <f>IF(#REF!="","Ingen kommentarer",#REF!)</f>
        <v>#REF!</v>
      </c>
    </row>
    <row r="3" spans="1:7" x14ac:dyDescent="0.25">
      <c r="B3" t="e">
        <f>#REF!</f>
        <v>#REF!</v>
      </c>
      <c r="C3" s="366" t="e">
        <f>#REF!</f>
        <v>#REF!</v>
      </c>
      <c r="D3" t="e">
        <f>#REF!</f>
        <v>#REF!</v>
      </c>
      <c r="E3" t="e">
        <f>#REF!</f>
        <v>#REF!</v>
      </c>
      <c r="F3" t="e">
        <f t="array" ref="F3">_xlfn.IFS(C3=0,"Ikke besvaret",C3=4,#REF!,C3=3,#REF!,C3=2,#REF!,C3=1,#REF!)</f>
        <v>#REF!</v>
      </c>
      <c r="G3" t="e">
        <f>IF(#REF!="","Ingen kommentarer",#REF!)</f>
        <v>#REF!</v>
      </c>
    </row>
    <row r="4" spans="1:7" x14ac:dyDescent="0.25">
      <c r="B4" t="e">
        <f>#REF!</f>
        <v>#REF!</v>
      </c>
      <c r="C4" s="366" t="e">
        <f>#REF!</f>
        <v>#REF!</v>
      </c>
      <c r="D4" t="e">
        <f>#REF!</f>
        <v>#REF!</v>
      </c>
      <c r="E4" t="e">
        <f>#REF!</f>
        <v>#REF!</v>
      </c>
      <c r="F4" t="e">
        <f t="array" ref="F4">_xlfn.IFS(C4=0,"Ikke besvaret",C4=4,#REF!,C4=3,#REF!,C4=2,#REF!,C4=1,#REF!)</f>
        <v>#REF!</v>
      </c>
      <c r="G4" t="e">
        <f>IF(#REF!="","Ingen kommentarer",#REF!)</f>
        <v>#REF!</v>
      </c>
    </row>
    <row r="5" spans="1:7" x14ac:dyDescent="0.25">
      <c r="A5" t="s">
        <v>3</v>
      </c>
      <c r="B5" t="e">
        <f>#REF!</f>
        <v>#REF!</v>
      </c>
      <c r="C5" s="366" t="e">
        <f>#REF!</f>
        <v>#REF!</v>
      </c>
      <c r="D5" t="e">
        <f>#REF!</f>
        <v>#REF!</v>
      </c>
      <c r="E5" t="e">
        <f>#REF!</f>
        <v>#REF!</v>
      </c>
      <c r="F5" t="e">
        <f t="array" ref="F5">_xlfn.IFS(C5=0,"Ikke besvaret",C5=4,#REF!,C5=3,#REF!,C5=2,#REF!,C5=1,#REF!)</f>
        <v>#REF!</v>
      </c>
      <c r="G5" t="e">
        <f>IF(#REF!="","Ingen kommentarer",#REF!)</f>
        <v>#REF!</v>
      </c>
    </row>
    <row r="6" spans="1:7" x14ac:dyDescent="0.25">
      <c r="B6" t="e">
        <f>#REF!</f>
        <v>#REF!</v>
      </c>
      <c r="C6" s="366" t="e">
        <f>#REF!</f>
        <v>#REF!</v>
      </c>
      <c r="D6" t="e">
        <f>#REF!</f>
        <v>#REF!</v>
      </c>
      <c r="E6" t="e">
        <f>#REF!</f>
        <v>#REF!</v>
      </c>
      <c r="F6" t="e">
        <f t="array" ref="F6">_xlfn.IFS(C6=0,"Ikke besvaret",C6=4,#REF!,C6=3,#REF!,C6=2,#REF!,C6=1,#REF!)</f>
        <v>#REF!</v>
      </c>
      <c r="G6" t="e">
        <f>IF(#REF!="","Ingen kommentarer",#REF!)</f>
        <v>#REF!</v>
      </c>
    </row>
    <row r="7" spans="1:7" x14ac:dyDescent="0.25">
      <c r="B7" t="e">
        <f>#REF!</f>
        <v>#REF!</v>
      </c>
      <c r="C7" s="366" t="e">
        <f>#REF!</f>
        <v>#REF!</v>
      </c>
      <c r="D7" t="e">
        <f>#REF!</f>
        <v>#REF!</v>
      </c>
      <c r="E7" t="e">
        <f>#REF!</f>
        <v>#REF!</v>
      </c>
      <c r="F7" t="e">
        <f t="array" ref="F7">_xlfn.IFS(C7=0,"Ikke besvaret",C7=4,#REF!,C7=3,#REF!,C7=2,#REF!,C7=1,#REF!)</f>
        <v>#REF!</v>
      </c>
      <c r="G7" t="e">
        <f>IF(#REF!="","Ingen kommentarer",#REF!)</f>
        <v>#REF!</v>
      </c>
    </row>
    <row r="8" spans="1:7" x14ac:dyDescent="0.25">
      <c r="B8" t="e">
        <f>#REF!</f>
        <v>#REF!</v>
      </c>
      <c r="C8" s="366" t="e">
        <f>#REF!</f>
        <v>#REF!</v>
      </c>
      <c r="D8" t="e">
        <f>#REF!</f>
        <v>#REF!</v>
      </c>
      <c r="E8" t="e">
        <f>#REF!</f>
        <v>#REF!</v>
      </c>
      <c r="F8" t="e">
        <f t="array" ref="F8">_xlfn.IFS(C8=0,"Ikke besvaret",C8=4,#REF!,C8=3,#REF!,C8=2,#REF!,C8=1,#REF!)</f>
        <v>#REF!</v>
      </c>
      <c r="G8" t="e">
        <f>IF(#REF!="","Ingen kommentarer",#REF!)</f>
        <v>#REF!</v>
      </c>
    </row>
    <row r="9" spans="1:7" x14ac:dyDescent="0.25">
      <c r="A9" t="s">
        <v>4</v>
      </c>
      <c r="B9" t="e">
        <f>#REF!</f>
        <v>#REF!</v>
      </c>
      <c r="C9" s="366" t="e">
        <f>#REF!</f>
        <v>#REF!</v>
      </c>
      <c r="D9" t="e">
        <f>#REF!</f>
        <v>#REF!</v>
      </c>
      <c r="E9" t="e">
        <f>#REF!</f>
        <v>#REF!</v>
      </c>
      <c r="F9" t="e">
        <f t="array" ref="F9">_xlfn.IFS(C9=0,"Ikke besvaret",C9=4,#REF!,C9=3,#REF!,C9=2,#REF!,C9=1,#REF!)</f>
        <v>#REF!</v>
      </c>
      <c r="G9" t="e">
        <f>IF(#REF!="","Ingen kommentarer",#REF!)</f>
        <v>#REF!</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2"/>
  <dimension ref="A1:AQ56"/>
  <sheetViews>
    <sheetView workbookViewId="0">
      <selection activeCell="C14" sqref="C14"/>
    </sheetView>
  </sheetViews>
  <sheetFormatPr defaultRowHeight="15" x14ac:dyDescent="0.25"/>
  <cols>
    <col min="2" max="2" width="26.42578125" customWidth="1"/>
    <col min="4" max="4" width="5.28515625" customWidth="1"/>
    <col min="5" max="5" width="23" customWidth="1"/>
    <col min="7" max="7" width="9.140625" style="358"/>
    <col min="8" max="8" width="4.7109375" style="1" customWidth="1"/>
    <col min="9" max="9" width="4.7109375" style="359" customWidth="1"/>
    <col min="10" max="10" width="4.7109375" style="1" customWidth="1"/>
    <col min="11" max="11" width="4.7109375" style="359" customWidth="1"/>
    <col min="12" max="12" width="4.7109375" style="1" customWidth="1"/>
    <col min="13" max="13" width="4.7109375" style="359" customWidth="1"/>
    <col min="14" max="14" width="4.7109375" style="1" customWidth="1"/>
    <col min="15" max="15" width="4.7109375" style="359" customWidth="1"/>
    <col min="16" max="16" width="4.7109375" style="1" customWidth="1"/>
    <col min="17" max="17" width="4.7109375" style="359" customWidth="1"/>
    <col min="18" max="18" width="4.7109375" style="1" customWidth="1"/>
    <col min="19" max="19" width="4.7109375" style="359" customWidth="1"/>
    <col min="20" max="20" width="4.7109375" style="1" customWidth="1"/>
    <col min="21" max="21" width="4.7109375" style="359" customWidth="1"/>
    <col min="22" max="22" width="4.7109375" style="1" customWidth="1"/>
    <col min="23" max="23" width="4.7109375" style="359" customWidth="1"/>
    <col min="24" max="24" width="4.7109375" style="1" customWidth="1"/>
    <col min="25" max="25" width="4.7109375" style="359" customWidth="1"/>
    <col min="26" max="26" width="4.7109375" style="1" customWidth="1"/>
    <col min="27" max="27" width="4.7109375" style="359" customWidth="1"/>
    <col min="28" max="28" width="4.7109375" style="1" customWidth="1"/>
    <col min="29" max="29" width="4.7109375" style="359" customWidth="1"/>
    <col min="30" max="30" width="4.7109375" style="1" customWidth="1"/>
    <col min="31" max="31" width="4.7109375" style="359" customWidth="1"/>
    <col min="32" max="32" width="4.7109375" style="1" customWidth="1"/>
    <col min="33" max="33" width="4.7109375" style="359" customWidth="1"/>
    <col min="34" max="34" width="4.7109375" style="1" customWidth="1"/>
    <col min="35" max="35" width="4.7109375" style="359" customWidth="1"/>
    <col min="36" max="36" width="4.7109375" style="1" customWidth="1"/>
    <col min="37" max="37" width="4.7109375" style="359" customWidth="1"/>
    <col min="38" max="38" width="4.7109375" style="1" customWidth="1"/>
    <col min="39" max="39" width="4.7109375" style="359" customWidth="1"/>
    <col min="40" max="40" width="10.85546875" customWidth="1"/>
    <col min="42" max="42" width="11.5703125" customWidth="1"/>
  </cols>
  <sheetData>
    <row r="1" spans="1:43" x14ac:dyDescent="0.25">
      <c r="A1" s="367" t="s">
        <v>11</v>
      </c>
      <c r="B1" s="367" t="s">
        <v>12</v>
      </c>
      <c r="C1" s="618" t="s">
        <v>651</v>
      </c>
      <c r="D1" s="619"/>
      <c r="E1" s="367" t="s">
        <v>13</v>
      </c>
      <c r="F1" s="368" t="s">
        <v>14</v>
      </c>
      <c r="G1" s="382" t="s">
        <v>15</v>
      </c>
      <c r="H1" s="385">
        <v>1</v>
      </c>
      <c r="I1" s="386">
        <v>1</v>
      </c>
      <c r="J1" s="385">
        <v>1</v>
      </c>
      <c r="K1" s="386">
        <v>2</v>
      </c>
      <c r="L1" s="385">
        <v>1</v>
      </c>
      <c r="M1" s="386">
        <v>3</v>
      </c>
      <c r="N1" s="385">
        <v>1</v>
      </c>
      <c r="O1" s="386">
        <v>4</v>
      </c>
      <c r="P1" s="385">
        <v>2</v>
      </c>
      <c r="Q1" s="386">
        <v>1</v>
      </c>
      <c r="R1" s="385">
        <v>2</v>
      </c>
      <c r="S1" s="386">
        <v>2</v>
      </c>
      <c r="T1" s="385">
        <v>2</v>
      </c>
      <c r="U1" s="386">
        <v>3</v>
      </c>
      <c r="V1" s="385">
        <v>2</v>
      </c>
      <c r="W1" s="386">
        <v>4</v>
      </c>
      <c r="X1" s="385">
        <v>3</v>
      </c>
      <c r="Y1" s="386">
        <v>1</v>
      </c>
      <c r="Z1" s="385">
        <v>3</v>
      </c>
      <c r="AA1" s="386">
        <v>2</v>
      </c>
      <c r="AB1" s="385">
        <v>3</v>
      </c>
      <c r="AC1" s="386">
        <v>3</v>
      </c>
      <c r="AD1" s="385">
        <v>3</v>
      </c>
      <c r="AE1" s="386">
        <v>4</v>
      </c>
      <c r="AF1" s="385">
        <v>4</v>
      </c>
      <c r="AG1" s="386">
        <v>1</v>
      </c>
      <c r="AH1" s="385">
        <v>4</v>
      </c>
      <c r="AI1" s="386">
        <v>2</v>
      </c>
      <c r="AJ1" s="385">
        <v>4</v>
      </c>
      <c r="AK1" s="386">
        <v>3</v>
      </c>
      <c r="AL1" s="385">
        <v>4</v>
      </c>
      <c r="AM1" s="386">
        <v>4</v>
      </c>
      <c r="AN1" s="402" t="s">
        <v>16</v>
      </c>
      <c r="AO1" s="403" t="s">
        <v>17</v>
      </c>
      <c r="AP1" t="s">
        <v>652</v>
      </c>
      <c r="AQ1" s="1">
        <v>0.25</v>
      </c>
    </row>
    <row r="2" spans="1:43" x14ac:dyDescent="0.25">
      <c r="A2" s="609" t="s">
        <v>6</v>
      </c>
      <c r="B2" s="615">
        <f>AVERAGE(F2:F3)</f>
        <v>0</v>
      </c>
      <c r="C2" s="373" t="e">
        <f>IF(Projektspørgsmål!#REF!=Projektspørgsmål!$IO$33,TRUE,FALSE)</f>
        <v>#REF!</v>
      </c>
      <c r="D2" s="373" t="e">
        <f>IF(C2=TRUE,1,0)</f>
        <v>#REF!</v>
      </c>
      <c r="E2" s="372" t="str">
        <f>Projektspørgsmål!AX2</f>
        <v>Geografisk placering</v>
      </c>
      <c r="F2" s="373">
        <f>Projektspørgsmål!IO7</f>
        <v>0</v>
      </c>
      <c r="G2" s="373">
        <f>Projektspørgsmål!IO11</f>
        <v>0</v>
      </c>
      <c r="H2" s="373">
        <f>IF(AND($F2=H$1,$G2=I$1),$F$2-$AQ$1,0)</f>
        <v>0</v>
      </c>
      <c r="I2" s="388">
        <f>IF(AND($F2=H$1,$G2=I$1),$G$2-$AQ$1,0)</f>
        <v>0</v>
      </c>
      <c r="J2" s="387">
        <f>IF(AND($F2=J$1,$G2=K$1),$F$2-$AQ$1,0)</f>
        <v>0</v>
      </c>
      <c r="K2" s="388">
        <f>IF(AND($F2=J$1,$G2=K$1),$G$2-$AQ$1,0)</f>
        <v>0</v>
      </c>
      <c r="L2" s="387">
        <f>IF(AND($F2=L$1,$G2=M$1),$F$2-$AQ$1,0)</f>
        <v>0</v>
      </c>
      <c r="M2" s="388">
        <f>IF(AND($F2=L$1,$G2=M$1),$G$2-$AQ$1,0)</f>
        <v>0</v>
      </c>
      <c r="N2" s="387">
        <f>IF(AND($F2=N$1,$G2=O$1),$F$2-$AQ$1,0)</f>
        <v>0</v>
      </c>
      <c r="O2" s="388">
        <f>IF(AND($F2=N$1,$G2=O$1),$G$2-$AQ$1,0)</f>
        <v>0</v>
      </c>
      <c r="P2" s="387">
        <f>IF(AND($F2=P$1,$G2=Q$1),$F$2-$AQ$1,0)</f>
        <v>0</v>
      </c>
      <c r="Q2" s="388">
        <f>IF(AND($F2=P$1,$G2=Q$1),$G$2-$AQ$1,0)</f>
        <v>0</v>
      </c>
      <c r="R2" s="387">
        <f>IF(AND($F2=R$1,$G2=S$1),$F$2-$AQ$1,0)</f>
        <v>0</v>
      </c>
      <c r="S2" s="388">
        <f>IF(AND($F2=R$1,$G2=S$1),$G$2-$AQ$1,0)</f>
        <v>0</v>
      </c>
      <c r="T2" s="387">
        <f>IF(AND($F2=T$1,$G2=U$1),$F$2-$AQ$1,0)</f>
        <v>0</v>
      </c>
      <c r="U2" s="388">
        <f>IF(AND($F2=T$1,$G2=U$1),$G$2-$AQ$1,0)</f>
        <v>0</v>
      </c>
      <c r="V2" s="387">
        <f>IF(AND($F2=V$1,$G2=W$1),$F$2-$AQ$1,0)</f>
        <v>0</v>
      </c>
      <c r="W2" s="388">
        <f>IF(AND($F2=V$1,$G2=W$1),$G$2-$AQ$1,0)</f>
        <v>0</v>
      </c>
      <c r="X2" s="387">
        <f>IF(AND($F2=X$1,$G2=Y$1),$F$2-$AQ$1,0)</f>
        <v>0</v>
      </c>
      <c r="Y2" s="388">
        <f>IF(AND($F2=X$1,$G2=Y$1),$G$2-$AQ$1,0)</f>
        <v>0</v>
      </c>
      <c r="Z2" s="387">
        <f>IF(AND($F2=Z$1,$G2=AA$1),$F$2-$AQ$1,0)</f>
        <v>0</v>
      </c>
      <c r="AA2" s="388">
        <f>IF(AND($F2=Z$1,$G2=AA$1),$G$2-$AQ$1,0)</f>
        <v>0</v>
      </c>
      <c r="AB2" s="387">
        <f>IF(AND($F2=AB$1,$G2=AC$1),$F$2-$AQ$1,0)</f>
        <v>0</v>
      </c>
      <c r="AC2" s="388">
        <f>IF(AND($F2=AB$1,$G2=AC$1),$G$2-$AQ$1,0)</f>
        <v>0</v>
      </c>
      <c r="AD2" s="387">
        <f>IF(AND($F2=AD$1,$G2=AE$1),$F$2-$AQ$1,0)</f>
        <v>0</v>
      </c>
      <c r="AE2" s="388">
        <f>IF(AND($F2=AD$1,$G2=AE$1),$G$2-$AQ$1,0)</f>
        <v>0</v>
      </c>
      <c r="AF2" s="387">
        <f>IF(AND($F2=AF$1,$G2=AG$1),$F$2-$AQ$1,0)</f>
        <v>0</v>
      </c>
      <c r="AG2" s="388">
        <f>IF(AND($F2=AF$1,$G2=AG$1),$G$2-$AQ$1,0)</f>
        <v>0</v>
      </c>
      <c r="AH2" s="387">
        <f>IF(AND($F2=AH$1,$G2=AI$1),$F$2-$AQ$1,0)</f>
        <v>0</v>
      </c>
      <c r="AI2" s="388">
        <f>IF(AND($F2=AH$1,$G2=AI$1),$G$2-$AQ$1,0)</f>
        <v>0</v>
      </c>
      <c r="AJ2" s="387">
        <f>IF(AND($F2=AJ$1,$G2=AK$1),$F$2-$AQ$1,0)</f>
        <v>0</v>
      </c>
      <c r="AK2" s="388">
        <f>IF(AND($F2=AJ$1,$G2=AK$1),$G$2-$AQ$1,0)</f>
        <v>0</v>
      </c>
      <c r="AL2" s="387">
        <f>IF(AND($F2=AL$1,$G2=AM$1),$F$2-$AQ$1,0)</f>
        <v>0</v>
      </c>
      <c r="AM2" s="388">
        <f>IF(AND($F2=AL$1,$G2=AM$1),$G$2-$AQ$1,0)</f>
        <v>0</v>
      </c>
      <c r="AN2" s="404">
        <f t="shared" ref="AN2:AN19" si="0">SUM(I2,K2,M2,O2,Q2,S2,U2,W2,Y2,AA2,AC2,AE2,AG2,AI2,AK2,AM2)</f>
        <v>0</v>
      </c>
      <c r="AO2" s="405">
        <f t="shared" ref="AO2:AO19" si="1">SUM(H2,J2,L2,N2,P2,R2,T2,V2,X2,Z2,AB2,AD2,AF2,AH2,AJ2,AL2)</f>
        <v>0</v>
      </c>
      <c r="AP2" t="str">
        <f>IF(Projektspørgsmål!$AM$30="","",Projektspørgsmål!$AM$30)</f>
        <v>Værktøjer:</v>
      </c>
    </row>
    <row r="3" spans="1:43" x14ac:dyDescent="0.25">
      <c r="A3" s="609"/>
      <c r="B3" s="615"/>
      <c r="C3" s="373" t="b">
        <f>IF(Projektspørgsmål!$AZ$30=Projektspørgsmål!$IO$33,TRUE,FALSE)</f>
        <v>0</v>
      </c>
      <c r="D3" s="373">
        <f>IF(C3=TRUE,MAX(D2)+1,0)</f>
        <v>0</v>
      </c>
      <c r="E3" s="372" t="str">
        <f>Projektspørgsmål!BK2</f>
        <v>Fortættet byudvikling</v>
      </c>
      <c r="F3" s="373">
        <f>Projektspørgsmål!IQ7</f>
        <v>0</v>
      </c>
      <c r="G3" s="373">
        <f>Projektspørgsmål!IQ11</f>
        <v>0</v>
      </c>
      <c r="H3" s="373">
        <f>IF(AND($F3=H$1,$G3=I$1,COUNTIF(H2:H2,"&gt;0")&lt;=1),$F$3-$AQ$1,IF(AND($F3=H$1,$G3=I$1,COUNTIF(H2:H2,"&gt;0")&gt;1),$F$3+$AQ$1,0))</f>
        <v>0</v>
      </c>
      <c r="I3" s="388">
        <f>IF(AND($F3=H$1,$G3=I$1,OR(COUNTIF(I2:I2,"&gt;0")=0,COUNTIF(I2:I2,"&gt;0")=3)),$G$3-$AQ$1,IF(AND($F3=H$1,$G3=I$1,OR(COUNTIF(I2:I2,"&gt;0")=1,COUNTIF(I2:I2,"&gt;0")=2)),$G$3+$AQ$1,0))</f>
        <v>0</v>
      </c>
      <c r="J3" s="387">
        <f>IF(AND($F3=J$1,$G3=K$1,COUNTIF(J2:J2,"&gt;0")&lt;=1),$F$3-$AQ$1,IF(AND($F3=J$1,$G3=K$1,COUNTIF(J2:J2,"&gt;0")&gt;1),$F$3+$AQ$1,0))</f>
        <v>0</v>
      </c>
      <c r="K3" s="388">
        <f>IF(AND($F3=J$1,$G3=K$1,OR(COUNTIF(K2:K2,"&gt;0")=0,COUNTIF(K2:K2,"&gt;0")=3)),$G$3-$AQ$1,IF(AND($F3=J$1,$G3=K$1,OR(COUNTIF(K2:K2,"&gt;0")=1,COUNTIF(K2:K2,"&gt;0")=2)),$G$3+$AQ$1,0))</f>
        <v>0</v>
      </c>
      <c r="L3" s="387">
        <f>IF(AND($F3=L$1,$G3=M$1,COUNTIF(L2:L2,"&gt;0")&lt;=1),$F$3-$AQ$1,IF(AND($F3=L$1,$G3=M$1,COUNTIF(L2:L2,"&gt;0")&gt;1),$F$3+$AQ$1,0))</f>
        <v>0</v>
      </c>
      <c r="M3" s="388">
        <f>IF(AND($F3=L$1,$G3=M$1,OR(COUNTIF(M2:M2,"&gt;0")=0,COUNTIF(M2:M2,"&gt;0")=3)),$G$3-$AQ$1,IF(AND($F3=L$1,$G3=M$1,OR(COUNTIF(M2:M2,"&gt;0")=1,COUNTIF(M2:M2,"&gt;0")=2)),$G$3+$AQ$1,0))</f>
        <v>0</v>
      </c>
      <c r="N3" s="387">
        <f>IF(AND($F3=N$1,$G3=O$1,COUNTIF(N2:N2,"&gt;0")&lt;=1),$F$3-$AQ$1,IF(AND($F3=N$1,$G3=O$1,COUNTIF(N2:N2,"&gt;0")&gt;1),$F$3+$AQ$1,0))</f>
        <v>0</v>
      </c>
      <c r="O3" s="388">
        <f>IF(AND($F3=N$1,$G3=O$1,OR(COUNTIF(O2:O2,"&gt;0")=0,COUNTIF(O2:O2,"&gt;0")=3)),$G$3-$AQ$1,IF(AND($F3=N$1,$G3=O$1,OR(COUNTIF(O2:O2,"&gt;0")=1,COUNTIF(O2:O2,"&gt;0")=2)),$G$3+$AQ$1,0))</f>
        <v>0</v>
      </c>
      <c r="P3" s="387">
        <f>IF(AND($F3=P$1,$G3=Q$1,COUNTIF(P2:P2,"&gt;0")&lt;=1),$F$3-$AQ$1,IF(AND($F3=P$1,$G3=Q$1,COUNTIF(P2:P2,"&gt;0")&gt;1),$F$3+$AQ$1,0))</f>
        <v>0</v>
      </c>
      <c r="Q3" s="388">
        <f>IF(AND($F3=P$1,$G3=Q$1,OR(COUNTIF(Q2:Q2,"&gt;0")=0,COUNTIF(Q2:Q2,"&gt;0")=3)),$G$3-$AQ$1,IF(AND($F3=P$1,$G3=Q$1,OR(COUNTIF(Q2:Q2,"&gt;0")=1,COUNTIF(Q2:Q2,"&gt;0")=2)),$G$3+$AQ$1,0))</f>
        <v>0</v>
      </c>
      <c r="R3" s="387">
        <f>IF(AND($F3=R$1,$G3=S$1,COUNTIF(R2:R2,"&gt;0")&lt;=1),$F$3-$AQ$1,IF(AND($F3=R$1,$G3=S$1,COUNTIF(R2:R2,"&gt;0")&gt;1),$F$3+$AQ$1,0))</f>
        <v>0</v>
      </c>
      <c r="S3" s="388">
        <f>IF(AND($F3=R$1,$G3=S$1,OR(COUNTIF(S2:S2,"&gt;0")=0,COUNTIF(S2:S2,"&gt;0")=3)),$G$3-$AQ$1,IF(AND($F3=R$1,$G3=S$1,OR(COUNTIF(S2:S2,"&gt;0")=1,COUNTIF(S2:S2,"&gt;0")=2)),$G$3+$AQ$1,0))</f>
        <v>0</v>
      </c>
      <c r="T3" s="387">
        <f>IF(AND($F3=T$1,$G3=U$1,COUNTIF(T2:T2,"&gt;0")&lt;=1),$F$3-$AQ$1,IF(AND($F3=T$1,$G3=U$1,COUNTIF(T2:T2,"&gt;0")&gt;1),$F$3+$AQ$1,0))</f>
        <v>0</v>
      </c>
      <c r="U3" s="388">
        <f>IF(AND($F3=T$1,$G3=U$1,OR(COUNTIF(U2:U2,"&gt;0")=0,COUNTIF(U2:U2,"&gt;0")=3)),$G$3-$AQ$1,IF(AND($F3=T$1,$G3=U$1,OR(COUNTIF(U2:U2,"&gt;0")=1,COUNTIF(U2:U2,"&gt;0")=2)),$G$3+$AQ$1,0))</f>
        <v>0</v>
      </c>
      <c r="V3" s="387">
        <f>IF(AND($F3=V$1,$G3=W$1,COUNTIF(V2:V2,"&gt;0")&lt;=1),$F$3-$AQ$1,IF(AND($F3=V$1,$G3=W$1,COUNTIF(V2:V2,"&gt;0")&gt;1),$F$3+$AQ$1,0))</f>
        <v>0</v>
      </c>
      <c r="W3" s="388">
        <f>IF(AND($F3=V$1,$G3=W$1,OR(COUNTIF(W2:W2,"&gt;0")=0,COUNTIF(W2:W2,"&gt;0")=3)),$G$3-$AQ$1,IF(AND($F3=V$1,$G3=W$1,OR(COUNTIF(W2:W2,"&gt;0")=1,COUNTIF(W2:W2,"&gt;0")=2)),$G$3+$AQ$1,0))</f>
        <v>0</v>
      </c>
      <c r="X3" s="387">
        <f>IF(AND($F3=X$1,$G3=Y$1,COUNTIF(X2:X2,"&gt;0")&lt;=1),$F$3-$AQ$1,IF(AND($F3=X$1,$G3=Y$1,COUNTIF(X2:X2,"&gt;0")&gt;1),$F$3+$AQ$1,0))</f>
        <v>0</v>
      </c>
      <c r="Y3" s="388">
        <f>IF(AND($F3=X$1,$G3=Y$1,OR(COUNTIF(Y2:Y2,"&gt;0")=0,COUNTIF(Y2:Y2,"&gt;0")=3)),$G$3-$AQ$1,IF(AND($F3=X$1,$G3=Y$1,OR(COUNTIF(Y2:Y2,"&gt;0")=1,COUNTIF(Y2:Y2,"&gt;0")=2)),$G$3+$AQ$1,0))</f>
        <v>0</v>
      </c>
      <c r="Z3" s="387">
        <f>IF(AND($F3=Z$1,$G3=AA$1,COUNTIF(Z2:Z2,"&gt;0")&lt;=1),$F$3-$AQ$1,IF(AND($F3=Z$1,$G3=AA$1,COUNTIF(Z2:Z2,"&gt;0")&gt;1),$F$3+$AQ$1,0))</f>
        <v>0</v>
      </c>
      <c r="AA3" s="388">
        <f>IF(AND($F3=Z$1,$G3=AA$1,OR(COUNTIF(AA2:AA2,"&gt;0")=0,COUNTIF(AA2:AA2,"&gt;0")=3)),$G$3-$AQ$1,IF(AND($F3=Z$1,$G3=AA$1,OR(COUNTIF(AA2:AA2,"&gt;0")=1,COUNTIF(AA2:AA2,"&gt;0")=2)),$G$3+$AQ$1,0))</f>
        <v>0</v>
      </c>
      <c r="AB3" s="387">
        <f>IF(AND($F3=AB$1,$G3=AC$1,COUNTIF(AB2:AB2,"&gt;0")&lt;=1),$F$3-$AQ$1,IF(AND($F3=AB$1,$G3=AC$1,COUNTIF(AB2:AB2,"&gt;0")&gt;1),$F$3+$AQ$1,0))</f>
        <v>0</v>
      </c>
      <c r="AC3" s="388">
        <f>IF(AND($F3=AB$1,$G3=AC$1,OR(COUNTIF(AC2:AC2,"&gt;0")=0,COUNTIF(AC2:AC2,"&gt;0")=3)),$G$3-$AQ$1,IF(AND($F3=AB$1,$G3=AC$1,OR(COUNTIF(AC2:AC2,"&gt;0")=1,COUNTIF(AC2:AC2,"&gt;0")=2)),$G$3+$AQ$1,0))</f>
        <v>0</v>
      </c>
      <c r="AD3" s="387">
        <f>IF(AND($F3=AD$1,$G3=AE$1,COUNTIF(AD2:AD2,"&gt;0")&lt;=1),$F$3-$AQ$1,IF(AND($F3=AD$1,$G3=AE$1,COUNTIF(AD2:AD2,"&gt;0")&gt;1),$F$3+$AQ$1,0))</f>
        <v>0</v>
      </c>
      <c r="AE3" s="388">
        <f>IF(AND($F3=AD$1,$G3=AE$1,OR(COUNTIF(AE2:AE2,"&gt;0")=0,COUNTIF(AE2:AE2,"&gt;0")=3)),$G$3-$AQ$1,IF(AND($F3=AD$1,$G3=AE$1,OR(COUNTIF(AE2:AE2,"&gt;0")=1,COUNTIF(AE2:AE2,"&gt;0")=2)),$G$3+$AQ$1,0))</f>
        <v>0</v>
      </c>
      <c r="AF3" s="387">
        <f>IF(AND($F3=AF$1,$G3=AG$1,COUNTIF(AF2:AF2,"&gt;0")&lt;=1),$F$3-$AQ$1,IF(AND($F3=AF$1,$G3=AG$1,COUNTIF(AF2:AF2,"&gt;0")&gt;1),$F$3+$AQ$1,0))</f>
        <v>0</v>
      </c>
      <c r="AG3" s="388">
        <f>IF(AND($F3=AF$1,$G3=AG$1,OR(COUNTIF(AG2:AG2,"&gt;0")=0,COUNTIF(AG2:AG2,"&gt;0")=3)),$G$3-$AQ$1,IF(AND($F3=AF$1,$G3=AG$1,OR(COUNTIF(AG2:AG2,"&gt;0")=1,COUNTIF(AG2:AG2,"&gt;0")=2)),$G$3+$AQ$1,0))</f>
        <v>0</v>
      </c>
      <c r="AH3" s="387">
        <f>IF(AND($F3=AH$1,$G3=AI$1,COUNTIF(AH2:AH2,"&gt;0")&lt;=1),$F$3-$AQ$1,IF(AND($F3=AH$1,$G3=AI$1,COUNTIF(AH2:AH2,"&gt;0")&gt;1),$F$3+$AQ$1,0))</f>
        <v>0</v>
      </c>
      <c r="AI3" s="388">
        <f>IF(AND($F3=AH$1,$G3=AI$1,OR(COUNTIF(AI2:AI2,"&gt;0")=0,COUNTIF(AI2:AI2,"&gt;0")=3)),$G$3-$AQ$1,IF(AND($F3=AH$1,$G3=AI$1,OR(COUNTIF(AI2:AI2,"&gt;0")=1,COUNTIF(AI2:AI2,"&gt;0")=2)),$G$3+$AQ$1,0))</f>
        <v>0</v>
      </c>
      <c r="AJ3" s="387">
        <f>IF(AND($F3=AJ$1,$G3=AK$1,COUNTIF(AJ2:AJ2,"&gt;0")&lt;=1),$F$3-$AQ$1,IF(AND($F3=AJ$1,$G3=AK$1,COUNTIF(AJ2:AJ2,"&gt;0")&gt;1),$F$3+$AQ$1,0))</f>
        <v>0</v>
      </c>
      <c r="AK3" s="388">
        <f>IF(AND($F3=AJ$1,$G3=AK$1,OR(COUNTIF(AK2:AK2,"&gt;0")=0,COUNTIF(AK2:AK2,"&gt;0")=3)),$G$3-$AQ$1,IF(AND($F3=AJ$1,$G3=AK$1,OR(COUNTIF(AK2:AK2,"&gt;0")=1,COUNTIF(AK2:AK2,"&gt;0")=2)),$G$3+$AQ$1,0))</f>
        <v>0</v>
      </c>
      <c r="AL3" s="387">
        <f>IF(AND($F3=AL$1,$G3=AM$1,COUNTIF(AL2:AL2,"&gt;0")&lt;=1),$F$3-$AQ$1,IF(AND($F3=AL$1,$G3=AM$1,COUNTIF(AL2:AL2,"&gt;0")&gt;1),$F$3+$AQ$1,0))</f>
        <v>0</v>
      </c>
      <c r="AM3" s="388">
        <f>IF(AND($F3=AL$1,$G3=AM$1,OR(COUNTIF(AM2:AM2,"&gt;0")=0,COUNTIF(AM2:AM2,"&gt;0")=3)),$G$3-$AQ$1,IF(AND($F3=AL$1,$G3=AM$1,OR(COUNTIF(AM2:AM2,"&gt;0")=1,COUNTIF(AM2:AM2,"&gt;0")=2)),$G$3+$AQ$1,0))</f>
        <v>0</v>
      </c>
      <c r="AN3" s="404">
        <f t="shared" si="0"/>
        <v>0</v>
      </c>
      <c r="AO3" s="405">
        <f t="shared" si="1"/>
        <v>0</v>
      </c>
      <c r="AP3" t="str">
        <f>IF(Projektspørgsmål!$AZ$27="","",Projektspørgsmål!$AZ$27)</f>
        <v/>
      </c>
    </row>
    <row r="4" spans="1:43" x14ac:dyDescent="0.25">
      <c r="A4" s="610" t="s">
        <v>18</v>
      </c>
      <c r="B4" s="616">
        <f>AVERAGE(F4:F10)</f>
        <v>0</v>
      </c>
      <c r="C4" s="374" t="b">
        <f>IF(Projektspørgsmål!$BM$30=Projektspørgsmål!$IO$33,TRUE,FALSE)</f>
        <v>0</v>
      </c>
      <c r="D4" s="374">
        <f>IF(C4=TRUE,MAX(D2:D3)+1,0)</f>
        <v>0</v>
      </c>
      <c r="E4" s="369" t="str">
        <f>Projektspørgsmål!BX2</f>
        <v xml:space="preserve">Naturudlæg </v>
      </c>
      <c r="F4" s="374">
        <f>Projektspørgsmål!IS7</f>
        <v>0</v>
      </c>
      <c r="G4" s="374">
        <f>Projektspørgsmål!IS11</f>
        <v>0</v>
      </c>
      <c r="H4" s="374">
        <f>IF(AND($F4=H$1,$G4=I$1,COUNTIF(H2:H3,"&gt;0")&lt;=1),$F$4-$AQ$1,IF(AND($F4=H$1,$G4=I$1,COUNTIF(H2:H3,"&gt;0")&gt;1),$F$4+$AQ$1,0))</f>
        <v>0</v>
      </c>
      <c r="I4" s="390">
        <f>IF(AND($F4=H$1,$G4=I$1,OR(COUNTIF(I2:I3,"&gt;0")=0,COUNTIF(I2:I3,"&gt;0")=3)),$G$4-$AQ$1,IF(AND($F4=H$1,$G4=I$1,OR(COUNTIF(I2:I3,"&gt;0")=1,COUNTIF(I2:I3,"&gt;0")=2)),$G$4+$AQ$1,0))</f>
        <v>0</v>
      </c>
      <c r="J4" s="389">
        <f>IF(AND($F4=J$1,$G4=K$1,COUNTIF(J2:J3,"&gt;0")&lt;=1),$F$4-$AQ$1,IF(AND($F4=J$1,$G4=K$1,COUNTIF(J2:J3,"&gt;0")&gt;1),$F$4+$AQ$1,0))</f>
        <v>0</v>
      </c>
      <c r="K4" s="390">
        <f>IF(AND($F4=J$1,$G4=K$1,OR(COUNTIF(K2:K3,"&gt;0")=0,COUNTIF(K2:K3,"&gt;0")=3)),$G$4-$AQ$1,IF(AND($F4=J$1,$G4=K$1,OR(COUNTIF(K2:K3,"&gt;0")=1,COUNTIF(K2:K3,"&gt;0")=2)),$G$4+$AQ$1,0))</f>
        <v>0</v>
      </c>
      <c r="L4" s="389">
        <f>IF(AND($F4=L$1,$G4=M$1,COUNTIF(L2:L3,"&gt;0")&lt;=1),$F$4-$AQ$1,IF(AND($F4=L$1,$G4=M$1,COUNTIF(L2:L3,"&gt;0")&gt;1),$F$4+$AQ$1,0))</f>
        <v>0</v>
      </c>
      <c r="M4" s="390">
        <f>IF(AND($F4=L$1,$G4=M$1,OR(COUNTIF(M2:M3,"&gt;0")=0,COUNTIF(M2:M3,"&gt;0")=3)),$G$4-$AQ$1,IF(AND($F4=L$1,$G4=M$1,OR(COUNTIF(M2:M3,"&gt;0")=1,COUNTIF(M2:M3,"&gt;0")=2)),$G$4+$AQ$1,0))</f>
        <v>0</v>
      </c>
      <c r="N4" s="389">
        <f>IF(AND($F4=N$1,$G4=O$1,COUNTIF(N2:N3,"&gt;0")&lt;=1),$F$4-$AQ$1,IF(AND($F4=N$1,$G4=O$1,COUNTIF(N2:N3,"&gt;0")&gt;1),$F$4+$AQ$1,0))</f>
        <v>0</v>
      </c>
      <c r="O4" s="390">
        <f>IF(AND($F4=N$1,$G4=O$1,OR(COUNTIF(O2:O3,"&gt;0")=0,COUNTIF(O2:O3,"&gt;0")=3)),$G$4-$AQ$1,IF(AND($F4=N$1,$G4=O$1,OR(COUNTIF(O2:O3,"&gt;0")=1,COUNTIF(O2:O3,"&gt;0")=2)),$G$4+$AQ$1,0))</f>
        <v>0</v>
      </c>
      <c r="P4" s="389">
        <f>IF(AND($F4=P$1,$G4=Q$1,COUNTIF(P2:P3,"&gt;0")&lt;=1),$F$4-$AQ$1,IF(AND($F4=P$1,$G4=Q$1,COUNTIF(P2:P3,"&gt;0")&gt;1),$F$4+$AQ$1,0))</f>
        <v>0</v>
      </c>
      <c r="Q4" s="390">
        <f>IF(AND($F4=P$1,$G4=Q$1,OR(COUNTIF(Q2:Q3,"&gt;0")=0,COUNTIF(Q2:Q3,"&gt;0")=3)),$G$4-$AQ$1,IF(AND($F4=P$1,$G4=Q$1,OR(COUNTIF(Q2:Q3,"&gt;0")=1,COUNTIF(Q2:Q3,"&gt;0")=2)),$G$4+$AQ$1,0))</f>
        <v>0</v>
      </c>
      <c r="R4" s="389">
        <f>IF(AND($F4=R$1,$G4=S$1,COUNTIF(R2:R3,"&gt;0")&lt;=1),$F$4-$AQ$1,IF(AND($F4=R$1,$G4=S$1,COUNTIF(R2:R3,"&gt;0")&gt;1),$F$4+$AQ$1,0))</f>
        <v>0</v>
      </c>
      <c r="S4" s="390">
        <f>IF(AND($F4=R$1,$G4=S$1,OR(COUNTIF(S2:S3,"&gt;0")=0,COUNTIF(S2:S3,"&gt;0")=3)),$G$4-$AQ$1,IF(AND($F4=R$1,$G4=S$1,OR(COUNTIF(S2:S3,"&gt;0")=1,COUNTIF(S2:S3,"&gt;0")=2)),$G$4+$AQ$1,0))</f>
        <v>0</v>
      </c>
      <c r="T4" s="389">
        <f>IF(AND($F4=T$1,$G4=U$1,COUNTIF(T2:T3,"&gt;0")&lt;=1),$F$4-$AQ$1,IF(AND($F4=T$1,$G4=U$1,COUNTIF(T2:T3,"&gt;0")&gt;1),$F$4+$AQ$1,0))</f>
        <v>0</v>
      </c>
      <c r="U4" s="390">
        <f>IF(AND($F4=T$1,$G4=U$1,OR(COUNTIF(U2:U3,"&gt;0")=0,COUNTIF(U2:U3,"&gt;0")=3)),$G$4-$AQ$1,IF(AND($F4=T$1,$G4=U$1,OR(COUNTIF(U2:U3,"&gt;0")=1,COUNTIF(U2:U3,"&gt;0")=2)),$G$4+$AQ$1,0))</f>
        <v>0</v>
      </c>
      <c r="V4" s="389">
        <f>IF(AND($F4=V$1,$G4=W$1,COUNTIF(V2:V3,"&gt;0")&lt;=1),$F$4-$AQ$1,IF(AND($F4=V$1,$G4=W$1,COUNTIF(V2:V3,"&gt;0")&gt;1),$F$4+$AQ$1,0))</f>
        <v>0</v>
      </c>
      <c r="W4" s="390">
        <f>IF(AND($F4=V$1,$G4=W$1,OR(COUNTIF(W2:W3,"&gt;0")=0,COUNTIF(W2:W3,"&gt;0")=3)),$G$4-$AQ$1,IF(AND($F4=V$1,$G4=W$1,OR(COUNTIF(W2:W3,"&gt;0")=1,COUNTIF(W2:W3,"&gt;0")=2)),$G$4+$AQ$1,0))</f>
        <v>0</v>
      </c>
      <c r="X4" s="389">
        <f>IF(AND($F4=X$1,$G4=Y$1,COUNTIF(X2:X3,"&gt;0")&lt;=1),$F$4-$AQ$1,IF(AND($F4=X$1,$G4=Y$1,COUNTIF(X2:X3,"&gt;0")&gt;1),$F$4+$AQ$1,0))</f>
        <v>0</v>
      </c>
      <c r="Y4" s="390">
        <f>IF(AND($F4=X$1,$G4=Y$1,OR(COUNTIF(Y2:Y3,"&gt;0")=0,COUNTIF(Y2:Y3,"&gt;0")=3)),$G$4-$AQ$1,IF(AND($F4=X$1,$G4=Y$1,OR(COUNTIF(Y2:Y3,"&gt;0")=1,COUNTIF(Y2:Y3,"&gt;0")=2)),$G$4+$AQ$1,0))</f>
        <v>0</v>
      </c>
      <c r="Z4" s="389">
        <f>IF(AND($F4=Z$1,$G4=AA$1,COUNTIF(Z2:Z3,"&gt;0")&lt;=1),$F$4-$AQ$1,IF(AND($F4=Z$1,$G4=AA$1,COUNTIF(Z2:Z3,"&gt;0")&gt;1),$F$4+$AQ$1,0))</f>
        <v>0</v>
      </c>
      <c r="AA4" s="390">
        <f>IF(AND($F4=Z$1,$G4=AA$1,OR(COUNTIF(AA2:AA3,"&gt;0")=0,COUNTIF(AA2:AA3,"&gt;0")=3)),$G$4-$AQ$1,IF(AND($F4=Z$1,$G4=AA$1,OR(COUNTIF(AA2:AA3,"&gt;0")=1,COUNTIF(AA2:AA3,"&gt;0")=2)),$G$4+$AQ$1,0))</f>
        <v>0</v>
      </c>
      <c r="AB4" s="389">
        <f>IF(AND($F4=AB$1,$G4=AC$1,COUNTIF(AB2:AB3,"&gt;0")&lt;=1),$F$4-$AQ$1,IF(AND($F4=AB$1,$G4=AC$1,COUNTIF(AB2:AB3,"&gt;0")&gt;1),$F$4+$AQ$1,0))</f>
        <v>0</v>
      </c>
      <c r="AC4" s="390">
        <f>IF(AND($F4=AB$1,$G4=AC$1,OR(COUNTIF(AC2:AC3,"&gt;0")=0,COUNTIF(AC2:AC3,"&gt;0")=3)),$G$4-$AQ$1,IF(AND($F4=AB$1,$G4=AC$1,OR(COUNTIF(AC2:AC3,"&gt;0")=1,COUNTIF(AC2:AC3,"&gt;0")=2)),$G$4+$AQ$1,0))</f>
        <v>0</v>
      </c>
      <c r="AD4" s="389">
        <f>IF(AND($F4=AD$1,$G4=AE$1,COUNTIF(AD2:AD3,"&gt;0")&lt;=1),$F$4-$AQ$1,IF(AND($F4=AD$1,$G4=AE$1,COUNTIF(AD2:AD3,"&gt;0")&gt;1),$F$4+$AQ$1,0))</f>
        <v>0</v>
      </c>
      <c r="AE4" s="390">
        <f>IF(AND($F4=AD$1,$G4=AE$1,OR(COUNTIF(AE2:AE3,"&gt;0")=0,COUNTIF(AE2:AE3,"&gt;0")=3)),$G$4-$AQ$1,IF(AND($F4=AD$1,$G4=AE$1,OR(COUNTIF(AE2:AE3,"&gt;0")=1,COUNTIF(AE2:AE3,"&gt;0")=2)),$G$4+$AQ$1,0))</f>
        <v>0</v>
      </c>
      <c r="AF4" s="389">
        <f>IF(AND($F4=AF$1,$G4=AG$1,COUNTIF(AF2:AF3,"&gt;0")&lt;=1),$F$4-$AQ$1,IF(AND($F4=AF$1,$G4=AG$1,COUNTIF(AF2:AF3,"&gt;0")&gt;1),$F$4+$AQ$1,0))</f>
        <v>0</v>
      </c>
      <c r="AG4" s="390">
        <f>IF(AND($F4=AF$1,$G4=AG$1,OR(COUNTIF(AG2:AG3,"&gt;0")=0,COUNTIF(AG2:AG3,"&gt;0")=3)),$G$4-$AQ$1,IF(AND($F4=AF$1,$G4=AG$1,OR(COUNTIF(AG2:AG3,"&gt;0")=1,COUNTIF(AG2:AG3,"&gt;0")=2)),$G$4+$AQ$1,0))</f>
        <v>0</v>
      </c>
      <c r="AH4" s="389">
        <f>IF(AND($F4=AH$1,$G4=AI$1,COUNTIF(AH2:AH3,"&gt;0")&lt;=1),$F$4-$AQ$1,IF(AND($F4=AH$1,$G4=AI$1,COUNTIF(AH2:AH3,"&gt;0")&gt;1),$F$4+$AQ$1,0))</f>
        <v>0</v>
      </c>
      <c r="AI4" s="390">
        <f>IF(AND($F4=AH$1,$G4=AI$1,OR(COUNTIF(AI2:AI3,"&gt;0")=0,COUNTIF(AI2:AI3,"&gt;0")=3)),$G$4-$AQ$1,IF(AND($F4=AH$1,$G4=AI$1,OR(COUNTIF(AI2:AI3,"&gt;0")=1,COUNTIF(AI2:AI3,"&gt;0")=2)),$G$4+$AQ$1,0))</f>
        <v>0</v>
      </c>
      <c r="AJ4" s="389">
        <f>IF(AND($F4=AJ$1,$G4=AK$1,COUNTIF(AJ2:AJ3,"&gt;0")&lt;=1),$F$4-$AQ$1,IF(AND($F4=AJ$1,$G4=AK$1,COUNTIF(AJ2:AJ3,"&gt;0")&gt;1),$F$4+$AQ$1,0))</f>
        <v>0</v>
      </c>
      <c r="AK4" s="390">
        <f>IF(AND($F4=AJ$1,$G4=AK$1,OR(COUNTIF(AK2:AK3,"&gt;0")=0,COUNTIF(AK2:AK3,"&gt;0")=3)),$G$4-$AQ$1,IF(AND($F4=AJ$1,$G4=AK$1,OR(COUNTIF(AK2:AK3,"&gt;0")=1,COUNTIF(AK2:AK3,"&gt;0")=2)),$G$4+$AQ$1,0))</f>
        <v>0</v>
      </c>
      <c r="AL4" s="389">
        <f>IF(AND($F4=AL$1,$G4=AM$1,COUNTIF(AL2:AL3,"&gt;0")&lt;=1),$F$4-$AQ$1,IF(AND($F4=AL$1,$G4=AM$1,COUNTIF(AL2:AL3,"&gt;0")&gt;1),$F$4+$AQ$1,0))</f>
        <v>0</v>
      </c>
      <c r="AM4" s="390">
        <f>IF(AND($F4=AL$1,$G4=AM$1,OR(COUNTIF(AM2:AM3,"&gt;0")=0,COUNTIF(AM2:AM3,"&gt;0")=3)),$G$4-$AQ$1,IF(AND($F4=AL$1,$G4=AM$1,OR(COUNTIF(AM2:AM3,"&gt;0")=1,COUNTIF(AM2:AM3,"&gt;0")=2)),$G$4+$AQ$1,0))</f>
        <v>0</v>
      </c>
      <c r="AN4" s="406">
        <f t="shared" si="0"/>
        <v>0</v>
      </c>
      <c r="AO4" s="407">
        <f t="shared" si="1"/>
        <v>0</v>
      </c>
      <c r="AP4" t="str">
        <f>IF(Projektspørgsmål!$BM$27="","",Projektspørgsmål!$BM$27)</f>
        <v/>
      </c>
    </row>
    <row r="5" spans="1:43" x14ac:dyDescent="0.25">
      <c r="A5" s="610"/>
      <c r="B5" s="616"/>
      <c r="C5" s="374" t="b">
        <f>IF(Projektspørgsmål!$BZ$30=Projektspørgsmål!$IO$33,TRUE,FALSE)</f>
        <v>0</v>
      </c>
      <c r="D5" s="374">
        <f>IF(C5=TRUE,MAX(D2:D4)+1,0)</f>
        <v>0</v>
      </c>
      <c r="E5" s="369" t="str">
        <f>Projektspørgsmål!CK2</f>
        <v xml:space="preserve">Biofaktor </v>
      </c>
      <c r="F5" s="374">
        <f>Projektspørgsmål!IU7</f>
        <v>0</v>
      </c>
      <c r="G5" s="374">
        <f>Projektspørgsmål!IU11</f>
        <v>0</v>
      </c>
      <c r="H5" s="374">
        <f>IF(AND($F5=H$1,$G5=I$1,COUNTIF(H2:H4,"&gt;0")&lt;=1),$F$5-$AQ$1,IF(AND($F5=H$1,$G5=I$1,COUNTIF(H2:H4,"&gt;0")&gt;1),$F$5+$AQ$1,0))</f>
        <v>0</v>
      </c>
      <c r="I5" s="390">
        <f>IF(AND($F5=H$1,$G5=I$1,OR(COUNTIF(I2:I4,"&gt;0")=0,COUNTIF(I2:I4,"&gt;0")=3)),$G$5-$AQ$1,IF(AND($F5=H$1,$G5=I$1,OR(COUNTIF(I2:I4,"&gt;0")=1,COUNTIF(I2:I4,"&gt;0")=2)),$G$5+$AQ$1,0))</f>
        <v>0</v>
      </c>
      <c r="J5" s="389">
        <f>IF(AND($F5=J$1,$G5=K$1,COUNTIF(J2:J4,"&gt;0")&lt;=1),$F$5-$AQ$1,IF(AND($F5=J$1,$G5=K$1,COUNTIF(J2:J4,"&gt;0")&gt;1),$F$5+$AQ$1,0))</f>
        <v>0</v>
      </c>
      <c r="K5" s="390">
        <f>IF(AND($F5=J$1,$G5=K$1,OR(COUNTIF(K2:K4,"&gt;0")=0,COUNTIF(K2:K4,"&gt;0")=3)),$G$5-$AQ$1,IF(AND($F5=J$1,$G5=K$1,OR(COUNTIF(K2:K4,"&gt;0")=1,COUNTIF(K2:K4,"&gt;0")=2)),$G$5+$AQ$1,0))</f>
        <v>0</v>
      </c>
      <c r="L5" s="389">
        <f>IF(AND($F5=L$1,$G5=M$1,COUNTIF(L2:L4,"&gt;0")&lt;=1),$F$5-$AQ$1,IF(AND($F5=L$1,$G5=M$1,COUNTIF(L2:L4,"&gt;0")&gt;1),$F$5+$AQ$1,0))</f>
        <v>0</v>
      </c>
      <c r="M5" s="390">
        <f>IF(AND($F5=L$1,$G5=M$1,OR(COUNTIF(M2:M4,"&gt;0")=0,COUNTIF(M2:M4,"&gt;0")=3)),$G$5-$AQ$1,IF(AND($F5=L$1,$G5=M$1,OR(COUNTIF(M2:M4,"&gt;0")=1,COUNTIF(M2:M4,"&gt;0")=2)),$G$5+$AQ$1,0))</f>
        <v>0</v>
      </c>
      <c r="N5" s="389">
        <f>IF(AND($F5=N$1,$G5=O$1,COUNTIF(N2:N4,"&gt;0")&lt;=1),$F$5-$AQ$1,IF(AND($F5=N$1,$G5=O$1,COUNTIF(N2:N4,"&gt;0")&gt;1),$F$5+$AQ$1,0))</f>
        <v>0</v>
      </c>
      <c r="O5" s="390">
        <f>IF(AND($F5=N$1,$G5=O$1,OR(COUNTIF(O2:O4,"&gt;0")=0,COUNTIF(O2:O4,"&gt;0")=3)),$G$5-$AQ$1,IF(AND($F5=N$1,$G5=O$1,OR(COUNTIF(O2:O4,"&gt;0")=1,COUNTIF(O2:O4,"&gt;0")=2)),$G$5+$AQ$1,0))</f>
        <v>0</v>
      </c>
      <c r="P5" s="389">
        <f>IF(AND($F5=P$1,$G5=Q$1,COUNTIF(P2:P4,"&gt;0")&lt;=1),$F$5-$AQ$1,IF(AND($F5=P$1,$G5=Q$1,COUNTIF(P2:P4,"&gt;0")&gt;1),$F$5+$AQ$1,0))</f>
        <v>0</v>
      </c>
      <c r="Q5" s="390">
        <f>IF(AND($F5=P$1,$G5=Q$1,OR(COUNTIF(Q2:Q4,"&gt;0")=0,COUNTIF(Q2:Q4,"&gt;0")=3)),$G$5-$AQ$1,IF(AND($F5=P$1,$G5=Q$1,OR(COUNTIF(Q2:Q4,"&gt;0")=1,COUNTIF(Q2:Q4,"&gt;0")=2)),$G$5+$AQ$1,0))</f>
        <v>0</v>
      </c>
      <c r="R5" s="389">
        <f>IF(AND($F5=R$1,$G5=S$1,COUNTIF(R2:R4,"&gt;0")&lt;=1),$F$5-$AQ$1,IF(AND($F5=R$1,$G5=S$1,COUNTIF(R2:R4,"&gt;0")&gt;1),$F$5+$AQ$1,0))</f>
        <v>0</v>
      </c>
      <c r="S5" s="390">
        <f>IF(AND($F5=R$1,$G5=S$1,OR(COUNTIF(S2:S4,"&gt;0")=0,COUNTIF(S2:S4,"&gt;0")=3)),$G$5-$AQ$1,IF(AND($F5=R$1,$G5=S$1,OR(COUNTIF(S2:S4,"&gt;0")=1,COUNTIF(S2:S4,"&gt;0")=2)),$G$5+$AQ$1,0))</f>
        <v>0</v>
      </c>
      <c r="T5" s="389">
        <f>IF(AND($F5=T$1,$G5=U$1,COUNTIF(T2:T4,"&gt;0")&lt;=1),$F$5-$AQ$1,IF(AND($F5=T$1,$G5=U$1,COUNTIF(T2:T4,"&gt;0")&gt;1),$F$5+$AQ$1,0))</f>
        <v>0</v>
      </c>
      <c r="U5" s="390">
        <f>IF(AND($F5=T$1,$G5=U$1,OR(COUNTIF(U2:U4,"&gt;0")=0,COUNTIF(U2:U4,"&gt;0")=3)),$G$5-$AQ$1,IF(AND($F5=T$1,$G5=U$1,OR(COUNTIF(U2:U4,"&gt;0")=1,COUNTIF(U2:U4,"&gt;0")=2)),$G$5+$AQ$1,0))</f>
        <v>0</v>
      </c>
      <c r="V5" s="389">
        <f>IF(AND($F5=V$1,$G5=W$1,COUNTIF(V2:V4,"&gt;0")&lt;=1),$F$5-$AQ$1,IF(AND($F5=V$1,$G5=W$1,COUNTIF(V2:V4,"&gt;0")&gt;1),$F$5+$AQ$1,0))</f>
        <v>0</v>
      </c>
      <c r="W5" s="390">
        <f>IF(AND($F5=V$1,$G5=W$1,OR(COUNTIF(W2:W4,"&gt;0")=0,COUNTIF(W2:W4,"&gt;0")=3)),$G$5-$AQ$1,IF(AND($F5=V$1,$G5=W$1,OR(COUNTIF(W2:W4,"&gt;0")=1,COUNTIF(W2:W4,"&gt;0")=2)),$G$5+$AQ$1,0))</f>
        <v>0</v>
      </c>
      <c r="X5" s="389">
        <f>IF(AND($F5=X$1,$G5=Y$1,COUNTIF(X2:X4,"&gt;0")&lt;=1),$F$5-$AQ$1,IF(AND($F5=X$1,$G5=Y$1,COUNTIF(X2:X4,"&gt;0")&gt;1),$F$5+$AQ$1,0))</f>
        <v>0</v>
      </c>
      <c r="Y5" s="390">
        <f>IF(AND($F5=X$1,$G5=Y$1,OR(COUNTIF(Y2:Y4,"&gt;0")=0,COUNTIF(Y2:Y4,"&gt;0")=3)),$G$5-$AQ$1,IF(AND($F5=X$1,$G5=Y$1,OR(COUNTIF(Y2:Y4,"&gt;0")=1,COUNTIF(Y2:Y4,"&gt;0")=2)),$G$5+$AQ$1,0))</f>
        <v>0</v>
      </c>
      <c r="Z5" s="389">
        <f>IF(AND($F5=Z$1,$G5=AA$1,COUNTIF(Z2:Z4,"&gt;0")&lt;=1),$F$5-$AQ$1,IF(AND($F5=Z$1,$G5=AA$1,COUNTIF(Z2:Z4,"&gt;0")&gt;1),$F$5+$AQ$1,0))</f>
        <v>0</v>
      </c>
      <c r="AA5" s="390">
        <f>IF(AND($F5=Z$1,$G5=AA$1,OR(COUNTIF(AA2:AA4,"&gt;0")=0,COUNTIF(AA2:AA4,"&gt;0")=3)),$G$5-$AQ$1,IF(AND($F5=Z$1,$G5=AA$1,OR(COUNTIF(AA2:AA4,"&gt;0")=1,COUNTIF(AA2:AA4,"&gt;0")=2)),$G$5+$AQ$1,0))</f>
        <v>0</v>
      </c>
      <c r="AB5" s="389">
        <f>IF(AND($F5=AB$1,$G5=AC$1,COUNTIF(AB2:AB4,"&gt;0")&lt;=1),$F$5-$AQ$1,IF(AND($F5=AB$1,$G5=AC$1,COUNTIF(AB2:AB4,"&gt;0")&gt;1),$F$5+$AQ$1,0))</f>
        <v>0</v>
      </c>
      <c r="AC5" s="390">
        <f>IF(AND($F5=AB$1,$G5=AC$1,OR(COUNTIF(AC2:AC4,"&gt;0")=0,COUNTIF(AC2:AC4,"&gt;0")=3)),$G$5-$AQ$1,IF(AND($F5=AB$1,$G5=AC$1,OR(COUNTIF(AC2:AC4,"&gt;0")=1,COUNTIF(AC2:AC4,"&gt;0")=2)),$G$5+$AQ$1,0))</f>
        <v>0</v>
      </c>
      <c r="AD5" s="389">
        <f>IF(AND($F5=AD$1,$G5=AE$1,COUNTIF(AD2:AD4,"&gt;0")&lt;=1),$F$5-$AQ$1,IF(AND($F5=AD$1,$G5=AE$1,COUNTIF(AD2:AD4,"&gt;0")&gt;1),$F$5+$AQ$1,0))</f>
        <v>0</v>
      </c>
      <c r="AE5" s="390">
        <f>IF(AND($F5=AD$1,$G5=AE$1,OR(COUNTIF(AE2:AE4,"&gt;0")=0,COUNTIF(AE2:AE4,"&gt;0")=3)),$G$5-$AQ$1,IF(AND($F5=AD$1,$G5=AE$1,OR(COUNTIF(AE2:AE4,"&gt;0")=1,COUNTIF(AE2:AE4,"&gt;0")=2)),$G$5+$AQ$1,0))</f>
        <v>0</v>
      </c>
      <c r="AF5" s="389">
        <f>IF(AND($F5=AF$1,$G5=AG$1,COUNTIF(AF2:AF4,"&gt;0")&lt;=1),$F$5-$AQ$1,IF(AND($F5=AF$1,$G5=AG$1,COUNTIF(AF2:AF4,"&gt;0")&gt;1),$F$5+$AQ$1,0))</f>
        <v>0</v>
      </c>
      <c r="AG5" s="390">
        <f>IF(AND($F5=AF$1,$G5=AG$1,OR(COUNTIF(AG2:AG4,"&gt;0")=0,COUNTIF(AG2:AG4,"&gt;0")=3)),$G$5-$AQ$1,IF(AND($F5=AF$1,$G5=AG$1,OR(COUNTIF(AG2:AG4,"&gt;0")=1,COUNTIF(AG2:AG4,"&gt;0")=2)),$G$5+$AQ$1,0))</f>
        <v>0</v>
      </c>
      <c r="AH5" s="389">
        <f>IF(AND($F5=AH$1,$G5=AI$1,COUNTIF(AH2:AH4,"&gt;0")&lt;=1),$F$5-$AQ$1,IF(AND($F5=AH$1,$G5=AI$1,COUNTIF(AH2:AH4,"&gt;0")&gt;1),$F$5+$AQ$1,0))</f>
        <v>0</v>
      </c>
      <c r="AI5" s="390">
        <f>IF(AND($F5=AH$1,$G5=AI$1,OR(COUNTIF(AI2:AI4,"&gt;0")=0,COUNTIF(AI2:AI4,"&gt;0")=3)),$G$5-$AQ$1,IF(AND($F5=AH$1,$G5=AI$1,OR(COUNTIF(AI2:AI4,"&gt;0")=1,COUNTIF(AI2:AI4,"&gt;0")=2)),$G$5+$AQ$1,0))</f>
        <v>0</v>
      </c>
      <c r="AJ5" s="389">
        <f>IF(AND($F5=AJ$1,$G5=AK$1,COUNTIF(AJ2:AJ4,"&gt;0")&lt;=1),$F$5-$AQ$1,IF(AND($F5=AJ$1,$G5=AK$1,COUNTIF(AJ2:AJ4,"&gt;0")&gt;1),$F$5+$AQ$1,0))</f>
        <v>0</v>
      </c>
      <c r="AK5" s="390">
        <f>IF(AND($F5=AJ$1,$G5=AK$1,OR(COUNTIF(AK2:AK4,"&gt;0")=0,COUNTIF(AK2:AK4,"&gt;0")=3)),$G$5-$AQ$1,IF(AND($F5=AJ$1,$G5=AK$1,OR(COUNTIF(AK2:AK4,"&gt;0")=1,COUNTIF(AK2:AK4,"&gt;0")=2)),$G$5+$AQ$1,0))</f>
        <v>0</v>
      </c>
      <c r="AL5" s="389">
        <f>IF(AND($F5=AL$1,$G5=AM$1,COUNTIF(AL2:AL4,"&gt;0")&lt;=1),$F$5-$AQ$1,IF(AND($F5=AL$1,$G5=AM$1,COUNTIF(AL2:AL4,"&gt;0")&gt;1),$F$5+$AQ$1,0))</f>
        <v>0</v>
      </c>
      <c r="AM5" s="390">
        <f>IF(AND($F5=AL$1,$G5=AM$1,OR(COUNTIF(AM2:AM4,"&gt;0")=0,COUNTIF(AM2:AM4,"&gt;0")=3)),$G$5-$AQ$1,IF(AND($F5=AL$1,$G5=AM$1,OR(COUNTIF(AM2:AM4,"&gt;0")=1,COUNTIF(AM2:AM4,"&gt;0")=2)),$G$5+$AQ$1,0))</f>
        <v>0</v>
      </c>
      <c r="AN5" s="406">
        <f t="shared" si="0"/>
        <v>0</v>
      </c>
      <c r="AO5" s="407">
        <f t="shared" si="1"/>
        <v>0</v>
      </c>
      <c r="AP5" t="str">
        <f>IF(Projektspørgsmål!$BZ$27="","",Projektspørgsmål!$BZ$27)</f>
        <v/>
      </c>
    </row>
    <row r="6" spans="1:43" x14ac:dyDescent="0.25">
      <c r="A6" s="610"/>
      <c r="B6" s="616"/>
      <c r="C6" s="374" t="b">
        <f>IF(Projektspørgsmål!$CM$31=Projektspørgsmål!$IO$33,TRUE,FALSE)</f>
        <v>0</v>
      </c>
      <c r="D6" s="374">
        <f>IF(C6=TRUE,MAX(D2:D5)+1,0)</f>
        <v>0</v>
      </c>
      <c r="E6" s="369" t="str">
        <f>Projektspørgsmål!CX2</f>
        <v>Grønne kvaliteter</v>
      </c>
      <c r="F6" s="374">
        <f>Projektspørgsmål!IW7</f>
        <v>0</v>
      </c>
      <c r="G6" s="374">
        <f>Projektspørgsmål!IW11</f>
        <v>0</v>
      </c>
      <c r="H6" s="374">
        <f>IF(AND($F6=H$1,$G6=I$1,COUNTIF(H2:H5,"&gt;0")&lt;=1),$F$6-$AQ$1,IF(AND($F6=H$1,$G6=I$1,COUNTIF(H2:H5,"&gt;0")&gt;1),$F$6+$AQ$1,0))</f>
        <v>0</v>
      </c>
      <c r="I6" s="390">
        <f>IF(AND($F6=H$1,$G6=I$1,OR(COUNTIF(I2:I5,"&gt;0")=0,COUNTIF(I2:I5,"&gt;0")=3)),$G$6-$AQ$1,IF(AND($F6=H$1,$G6=I$1,OR(COUNTIF(I2:I5,"&gt;0")=1,COUNTIF(I2:I5,"&gt;0")=2)),$G$6+$AQ$1,0))</f>
        <v>0</v>
      </c>
      <c r="J6" s="389">
        <f>IF(AND($F6=J$1,$G6=K$1,COUNTIF(J2:J5,"&gt;0")&lt;=1),$F$6-$AQ$1,IF(AND($F6=J$1,$G6=K$1,COUNTIF(J2:J5,"&gt;0")&gt;1),$F$6+$AQ$1,0))</f>
        <v>0</v>
      </c>
      <c r="K6" s="390">
        <f>IF(AND($F6=J$1,$G6=K$1,OR(COUNTIF(K2:K5,"&gt;0")=0,COUNTIF(K2:K5,"&gt;0")=3)),$G$6-$AQ$1,IF(AND($F6=J$1,$G6=K$1,OR(COUNTIF(K2:K5,"&gt;0")=1,COUNTIF(K2:K5,"&gt;0")=2)),$G$6+$AQ$1,0))</f>
        <v>0</v>
      </c>
      <c r="L6" s="389">
        <f>IF(AND($F6=L$1,$G6=M$1,COUNTIF(L2:L5,"&gt;0")&lt;=1),$F$6-$AQ$1,IF(AND($F6=L$1,$G6=M$1,COUNTIF(L2:L5,"&gt;0")&gt;1),$F$6+$AQ$1,0))</f>
        <v>0</v>
      </c>
      <c r="M6" s="390">
        <f>IF(AND($F6=L$1,$G6=M$1,OR(COUNTIF(M2:M5,"&gt;0")=0,COUNTIF(M2:M5,"&gt;0")=3)),$G$6-$AQ$1,IF(AND($F6=L$1,$G6=M$1,OR(COUNTIF(M2:M5,"&gt;0")=1,COUNTIF(M2:M5,"&gt;0")=2)),$G$6+$AQ$1,0))</f>
        <v>0</v>
      </c>
      <c r="N6" s="389">
        <f>IF(AND($F6=N$1,$G6=O$1,COUNTIF(N2:N5,"&gt;0")&lt;=1),$F$6-$AQ$1,IF(AND($F6=N$1,$G6=O$1,COUNTIF(N2:N5,"&gt;0")&gt;1),$F$6+$AQ$1,0))</f>
        <v>0</v>
      </c>
      <c r="O6" s="390">
        <f>IF(AND($F6=N$1,$G6=O$1,OR(COUNTIF(O2:O5,"&gt;0")=0,COUNTIF(O2:O5,"&gt;0")=3)),$G$6-$AQ$1,IF(AND($F6=N$1,$G6=O$1,OR(COUNTIF(O2:O5,"&gt;0")=1,COUNTIF(O2:O5,"&gt;0")=2)),$G$6+$AQ$1,0))</f>
        <v>0</v>
      </c>
      <c r="P6" s="389">
        <f>IF(AND($F6=P$1,$G6=Q$1,COUNTIF(P2:P5,"&gt;0")&lt;=1),$F$6-$AQ$1,IF(AND($F6=P$1,$G6=Q$1,COUNTIF(P2:P5,"&gt;0")&gt;1),$F$6+$AQ$1,0))</f>
        <v>0</v>
      </c>
      <c r="Q6" s="390">
        <f>IF(AND($F6=P$1,$G6=Q$1,OR(COUNTIF(Q2:Q5,"&gt;0")=0,COUNTIF(Q2:Q5,"&gt;0")=3)),$G$6-$AQ$1,IF(AND($F6=P$1,$G6=Q$1,OR(COUNTIF(Q2:Q5,"&gt;0")=1,COUNTIF(Q2:Q5,"&gt;0")=2)),$G$6+$AQ$1,0))</f>
        <v>0</v>
      </c>
      <c r="R6" s="389">
        <f>IF(AND($F6=R$1,$G6=S$1,COUNTIF(R2:R5,"&gt;0")&lt;=1),$F$6-$AQ$1,IF(AND($F6=R$1,$G6=S$1,COUNTIF(R2:R5,"&gt;0")&gt;1),$F$6+$AQ$1,0))</f>
        <v>0</v>
      </c>
      <c r="S6" s="390">
        <f>IF(AND($F6=R$1,$G6=S$1,OR(COUNTIF(S2:S5,"&gt;0")=0,COUNTIF(S2:S5,"&gt;0")=3)),$G$6-$AQ$1,IF(AND($F6=R$1,$G6=S$1,OR(COUNTIF(S2:S5,"&gt;0")=1,COUNTIF(S2:S5,"&gt;0")=2)),$G$6+$AQ$1,0))</f>
        <v>0</v>
      </c>
      <c r="T6" s="389">
        <f>IF(AND($F6=T$1,$G6=U$1,COUNTIF(T2:T5,"&gt;0")&lt;=1),$F$6-$AQ$1,IF(AND($F6=T$1,$G6=U$1,COUNTIF(T2:T5,"&gt;0")&gt;1),$F$6+$AQ$1,0))</f>
        <v>0</v>
      </c>
      <c r="U6" s="390">
        <f>IF(AND($F6=T$1,$G6=U$1,OR(COUNTIF(U2:U5,"&gt;0")=0,COUNTIF(U2:U5,"&gt;0")=3)),$G$6-$AQ$1,IF(AND($F6=T$1,$G6=U$1,OR(COUNTIF(U2:U5,"&gt;0")=1,COUNTIF(U2:U5,"&gt;0")=2)),$G$6+$AQ$1,0))</f>
        <v>0</v>
      </c>
      <c r="V6" s="389">
        <f>IF(AND($F6=V$1,$G6=W$1,COUNTIF(V2:V5,"&gt;0")&lt;=1),$F$6-$AQ$1,IF(AND($F6=V$1,$G6=W$1,COUNTIF(V2:V5,"&gt;0")&gt;1),$F$6+$AQ$1,0))</f>
        <v>0</v>
      </c>
      <c r="W6" s="390">
        <f>IF(AND($F6=V$1,$G6=W$1,OR(COUNTIF(W2:W5,"&gt;0")=0,COUNTIF(W2:W5,"&gt;0")=3)),$G$6-$AQ$1,IF(AND($F6=V$1,$G6=W$1,OR(COUNTIF(W2:W5,"&gt;0")=1,COUNTIF(W2:W5,"&gt;0")=2)),$G$6+$AQ$1,0))</f>
        <v>0</v>
      </c>
      <c r="X6" s="389">
        <f>IF(AND($F6=X$1,$G6=Y$1,COUNTIF(X2:X5,"&gt;0")&lt;=1),$F$6-$AQ$1,IF(AND($F6=X$1,$G6=Y$1,COUNTIF(X2:X5,"&gt;0")&gt;1),$F$6+$AQ$1,0))</f>
        <v>0</v>
      </c>
      <c r="Y6" s="390">
        <f>IF(AND($F6=X$1,$G6=Y$1,OR(COUNTIF(Y2:Y5,"&gt;0")=0,COUNTIF(Y2:Y5,"&gt;0")=3)),$G$6-$AQ$1,IF(AND($F6=X$1,$G6=Y$1,OR(COUNTIF(Y2:Y5,"&gt;0")=1,COUNTIF(Y2:Y5,"&gt;0")=2)),$G$6+$AQ$1,0))</f>
        <v>0</v>
      </c>
      <c r="Z6" s="389">
        <f>IF(AND($F6=Z$1,$G6=AA$1,COUNTIF(Z2:Z5,"&gt;0")&lt;=1),$F$6-$AQ$1,IF(AND($F6=Z$1,$G6=AA$1,COUNTIF(Z2:Z5,"&gt;0")&gt;1),$F$6+$AQ$1,0))</f>
        <v>0</v>
      </c>
      <c r="AA6" s="390">
        <f>IF(AND($F6=Z$1,$G6=AA$1,OR(COUNTIF(AA2:AA5,"&gt;0")=0,COUNTIF(AA2:AA5,"&gt;0")=3)),$G$6-$AQ$1,IF(AND($F6=Z$1,$G6=AA$1,OR(COUNTIF(AA2:AA5,"&gt;0")=1,COUNTIF(AA2:AA5,"&gt;0")=2)),$G$6+$AQ$1,0))</f>
        <v>0</v>
      </c>
      <c r="AB6" s="389">
        <f>IF(AND($F6=AB$1,$G6=AC$1,COUNTIF(AB2:AB5,"&gt;0")&lt;=1),$F$6-$AQ$1,IF(AND($F6=AB$1,$G6=AC$1,COUNTIF(AB2:AB5,"&gt;0")&gt;1),$F$6+$AQ$1,0))</f>
        <v>0</v>
      </c>
      <c r="AC6" s="390">
        <f>IF(AND($F6=AB$1,$G6=AC$1,OR(COUNTIF(AC2:AC5,"&gt;0")=0,COUNTIF(AC2:AC5,"&gt;0")=3)),$G$6-$AQ$1,IF(AND($F6=AB$1,$G6=AC$1,OR(COUNTIF(AC2:AC5,"&gt;0")=1,COUNTIF(AC2:AC5,"&gt;0")=2)),$G$6+$AQ$1,0))</f>
        <v>0</v>
      </c>
      <c r="AD6" s="389">
        <f>IF(AND($F6=AD$1,$G6=AE$1,COUNTIF(AD2:AD5,"&gt;0")&lt;=1),$F$6-$AQ$1,IF(AND($F6=AD$1,$G6=AE$1,COUNTIF(AD2:AD5,"&gt;0")&gt;1),$F$6+$AQ$1,0))</f>
        <v>0</v>
      </c>
      <c r="AE6" s="390">
        <f>IF(AND($F6=AD$1,$G6=AE$1,OR(COUNTIF(AE2:AE5,"&gt;0")=0,COUNTIF(AE2:AE5,"&gt;0")=3)),$G$6-$AQ$1,IF(AND($F6=AD$1,$G6=AE$1,OR(COUNTIF(AE2:AE5,"&gt;0")=1,COUNTIF(AE2:AE5,"&gt;0")=2)),$G$6+$AQ$1,0))</f>
        <v>0</v>
      </c>
      <c r="AF6" s="389">
        <f>IF(AND($F6=AF$1,$G6=AG$1,COUNTIF(AF2:AF5,"&gt;0")&lt;=1),$F$6-$AQ$1,IF(AND($F6=AF$1,$G6=AG$1,COUNTIF(AF2:AF5,"&gt;0")&gt;1),$F$6+$AQ$1,0))</f>
        <v>0</v>
      </c>
      <c r="AG6" s="390">
        <f>IF(AND($F6=AF$1,$G6=AG$1,OR(COUNTIF(AG2:AG5,"&gt;0")=0,COUNTIF(AG2:AG5,"&gt;0")=3)),$G$6-$AQ$1,IF(AND($F6=AF$1,$G6=AG$1,OR(COUNTIF(AG2:AG5,"&gt;0")=1,COUNTIF(AG2:AG5,"&gt;0")=2)),$G$6+$AQ$1,0))</f>
        <v>0</v>
      </c>
      <c r="AH6" s="389">
        <f>IF(AND($F6=AH$1,$G6=AI$1,COUNTIF(AH2:AH5,"&gt;0")&lt;=1),$F$6-$AQ$1,IF(AND($F6=AH$1,$G6=AI$1,COUNTIF(AH2:AH5,"&gt;0")&gt;1),$F$6+$AQ$1,0))</f>
        <v>0</v>
      </c>
      <c r="AI6" s="390">
        <f>IF(AND($F6=AH$1,$G6=AI$1,OR(COUNTIF(AI2:AI5,"&gt;0")=0,COUNTIF(AI2:AI5,"&gt;0")=3)),$G$6-$AQ$1,IF(AND($F6=AH$1,$G6=AI$1,OR(COUNTIF(AI2:AI5,"&gt;0")=1,COUNTIF(AI2:AI5,"&gt;0")=2)),$G$6+$AQ$1,0))</f>
        <v>0</v>
      </c>
      <c r="AJ6" s="389">
        <f>IF(AND($F6=AJ$1,$G6=AK$1,COUNTIF(AJ2:AJ5,"&gt;0")&lt;=1),$F$6-$AQ$1,IF(AND($F6=AJ$1,$G6=AK$1,COUNTIF(AJ2:AJ5,"&gt;0")&gt;1),$F$6+$AQ$1,0))</f>
        <v>0</v>
      </c>
      <c r="AK6" s="390">
        <f>IF(AND($F6=AJ$1,$G6=AK$1,OR(COUNTIF(AK2:AK5,"&gt;0")=0,COUNTIF(AK2:AK5,"&gt;0")=3)),$G$6-$AQ$1,IF(AND($F6=AJ$1,$G6=AK$1,OR(COUNTIF(AK2:AK5,"&gt;0")=1,COUNTIF(AK2:AK5,"&gt;0")=2)),$G$6+$AQ$1,0))</f>
        <v>0</v>
      </c>
      <c r="AL6" s="389">
        <f>IF(AND($F6=AL$1,$G6=AM$1,COUNTIF(AL2:AL5,"&gt;0")&lt;=1),$F$6-$AQ$1,IF(AND($F6=AL$1,$G6=AM$1,COUNTIF(AL2:AL5,"&gt;0")&gt;1),$F$6+$AQ$1,0))</f>
        <v>0</v>
      </c>
      <c r="AM6" s="390">
        <f>IF(AND($F6=AL$1,$G6=AM$1,OR(COUNTIF(AM2:AM5,"&gt;0")=0,COUNTIF(AM2:AM5,"&gt;0")=3)),$G$6-$AQ$1,IF(AND($F6=AL$1,$G6=AM$1,OR(COUNTIF(AM2:AM5,"&gt;0")=1,COUNTIF(AM2:AM5,"&gt;0")=2)),$G$6+$AQ$1,0))</f>
        <v>0</v>
      </c>
      <c r="AN6" s="406">
        <f t="shared" si="0"/>
        <v>0</v>
      </c>
      <c r="AO6" s="407">
        <f t="shared" si="1"/>
        <v>0</v>
      </c>
      <c r="AP6" t="str">
        <f>IF(Projektspørgsmål!$CM$28="","",Projektspørgsmål!$CM$28)</f>
        <v>Inspiration og hjælp</v>
      </c>
    </row>
    <row r="7" spans="1:43" x14ac:dyDescent="0.25">
      <c r="A7" s="610"/>
      <c r="B7" s="616"/>
      <c r="C7" s="374" t="b">
        <f>IF(Projektspørgsmål!$CZ$31=Projektspørgsmål!$IO$33,TRUE,FALSE)</f>
        <v>0</v>
      </c>
      <c r="D7" s="374">
        <f>IF(C7=TRUE,MAX(D2:D6)+1,0)</f>
        <v>0</v>
      </c>
      <c r="E7" s="369" t="str">
        <f>Projektspørgsmål!DK2</f>
        <v>Blå kvaliteter</v>
      </c>
      <c r="F7" s="374">
        <f>Projektspørgsmål!IY7</f>
        <v>0</v>
      </c>
      <c r="G7" s="374">
        <f>Projektspørgsmål!IY11</f>
        <v>0</v>
      </c>
      <c r="H7" s="374">
        <f>IF(AND($F7=H$1,$G7=I$1,COUNTIF(H2:H6,"&gt;0")&lt;=1),$F$7-$AQ$1,IF(AND($F7=H$1,$G7=I$1,COUNTIF(H2:H6,"&gt;0")&gt;1),$F$7+$AQ$1,0))</f>
        <v>0</v>
      </c>
      <c r="I7" s="390">
        <f>IF(AND($F7=H$1,$G7=I$1,OR(COUNTIF(I2:I6,"&gt;0")=0,COUNTIF(I2:I6,"&gt;0")=3)),$G$7-$AQ$1,IF(AND($F7=H$1,$G7=I$1,OR(COUNTIF(I2:I6,"&gt;0")=1,COUNTIF(I2:I6,"&gt;0")=2)),$G$7+$AQ$1,0))</f>
        <v>0</v>
      </c>
      <c r="J7" s="389">
        <f>IF(AND($F7=J$1,$G7=K$1,COUNTIF(J2:J6,"&gt;0")&lt;=1),$F$7-$AQ$1,IF(AND($F7=J$1,$G7=K$1,COUNTIF(J2:J6,"&gt;0")&gt;1),$F$7+$AQ$1,0))</f>
        <v>0</v>
      </c>
      <c r="K7" s="390">
        <f>IF(AND($F7=J$1,$G7=K$1,OR(COUNTIF(K2:K6,"&gt;0")=0,COUNTIF(K2:K6,"&gt;0")=3)),$G$7-$AQ$1,IF(AND($F7=J$1,$G7=K$1,OR(COUNTIF(K2:K6,"&gt;0")=1,COUNTIF(K2:K6,"&gt;0")=2)),$G$7+$AQ$1,0))</f>
        <v>0</v>
      </c>
      <c r="L7" s="389">
        <f>IF(AND($F7=L$1,$G7=M$1,COUNTIF(L2:L6,"&gt;0")&lt;=1),$F$7-$AQ$1,IF(AND($F7=L$1,$G7=M$1,COUNTIF(L2:L6,"&gt;0")&gt;1),$F$7+$AQ$1,0))</f>
        <v>0</v>
      </c>
      <c r="M7" s="390">
        <f>IF(AND($F7=L$1,$G7=M$1,OR(COUNTIF(M2:M6,"&gt;0")=0,COUNTIF(M2:M6,"&gt;0")=3)),$G$7-$AQ$1,IF(AND($F7=L$1,$G7=M$1,OR(COUNTIF(M2:M6,"&gt;0")=1,COUNTIF(M2:M6,"&gt;0")=2)),$G$7+$AQ$1,0))</f>
        <v>0</v>
      </c>
      <c r="N7" s="389">
        <f>IF(AND($F7=N$1,$G7=O$1,COUNTIF(N2:N6,"&gt;0")&lt;=1),$F$7-$AQ$1,IF(AND($F7=N$1,$G7=O$1,COUNTIF(N2:N6,"&gt;0")&gt;1),$F$7+$AQ$1,0))</f>
        <v>0</v>
      </c>
      <c r="O7" s="390">
        <f>IF(AND($F7=N$1,$G7=O$1,OR(COUNTIF(O2:O6,"&gt;0")=0,COUNTIF(O2:O6,"&gt;0")=3)),$G$7-$AQ$1,IF(AND($F7=N$1,$G7=O$1,OR(COUNTIF(O2:O6,"&gt;0")=1,COUNTIF(O2:O6,"&gt;0")=2)),$G$7+$AQ$1,0))</f>
        <v>0</v>
      </c>
      <c r="P7" s="389">
        <f>IF(AND($F7=P$1,$G7=Q$1,COUNTIF(P2:P6,"&gt;0")&lt;=1),$F$7-$AQ$1,IF(AND($F7=P$1,$G7=Q$1,COUNTIF(P2:P6,"&gt;0")&gt;1),$F$7+$AQ$1,0))</f>
        <v>0</v>
      </c>
      <c r="Q7" s="390">
        <f>IF(AND($F7=P$1,$G7=Q$1,OR(COUNTIF(Q2:Q6,"&gt;0")=0,COUNTIF(Q2:Q6,"&gt;0")=3)),$G$7-$AQ$1,IF(AND($F7=P$1,$G7=Q$1,OR(COUNTIF(Q2:Q6,"&gt;0")=1,COUNTIF(Q2:Q6,"&gt;0")=2)),$G$7+$AQ$1,0))</f>
        <v>0</v>
      </c>
      <c r="R7" s="389">
        <f>IF(AND($F7=R$1,$G7=S$1,COUNTIF(R2:R6,"&gt;0")&lt;=1),$F$7-$AQ$1,IF(AND($F7=R$1,$G7=S$1,COUNTIF(R2:R6,"&gt;0")&gt;1),$F$7+$AQ$1,0))</f>
        <v>0</v>
      </c>
      <c r="S7" s="390">
        <f>IF(AND($F7=R$1,$G7=S$1,OR(COUNTIF(S2:S6,"&gt;0")=0,COUNTIF(S2:S6,"&gt;0")=3)),$G$7-$AQ$1,IF(AND($F7=R$1,$G7=S$1,OR(COUNTIF(S2:S6,"&gt;0")=1,COUNTIF(S2:S6,"&gt;0")=2)),$G$7+$AQ$1,0))</f>
        <v>0</v>
      </c>
      <c r="T7" s="389">
        <f>IF(AND($F7=T$1,$G7=U$1,COUNTIF(T2:T6,"&gt;0")&lt;=1),$F$7-$AQ$1,IF(AND($F7=T$1,$G7=U$1,COUNTIF(T2:T6,"&gt;0")&gt;1),$F$7+$AQ$1,0))</f>
        <v>0</v>
      </c>
      <c r="U7" s="390">
        <f>IF(AND($F7=T$1,$G7=U$1,OR(COUNTIF(U2:U6,"&gt;0")=0,COUNTIF(U2:U6,"&gt;0")=3)),$G$7-$AQ$1,IF(AND($F7=T$1,$G7=U$1,OR(COUNTIF(U2:U6,"&gt;0")=1,COUNTIF(U2:U6,"&gt;0")=2)),$G$7+$AQ$1,0))</f>
        <v>0</v>
      </c>
      <c r="V7" s="389">
        <f>IF(AND($F7=V$1,$G7=W$1,COUNTIF(V2:V6,"&gt;0")&lt;=1),$F$7-$AQ$1,IF(AND($F7=V$1,$G7=W$1,COUNTIF(V2:V6,"&gt;0")&gt;1),$F$7+$AQ$1,0))</f>
        <v>0</v>
      </c>
      <c r="W7" s="390">
        <f>IF(AND($F7=V$1,$G7=W$1,OR(COUNTIF(W2:W6,"&gt;0")=0,COUNTIF(W2:W6,"&gt;0")=3)),$G$7-$AQ$1,IF(AND($F7=V$1,$G7=W$1,OR(COUNTIF(W2:W6,"&gt;0")=1,COUNTIF(W2:W6,"&gt;0")=2)),$G$7+$AQ$1,0))</f>
        <v>0</v>
      </c>
      <c r="X7" s="389">
        <f>IF(AND($F7=X$1,$G7=Y$1,COUNTIF(X2:X6,"&gt;0")&lt;=1),$F$7-$AQ$1,IF(AND($F7=X$1,$G7=Y$1,COUNTIF(X2:X6,"&gt;0")&gt;1),$F$7+$AQ$1,0))</f>
        <v>0</v>
      </c>
      <c r="Y7" s="390">
        <f>IF(AND($F7=X$1,$G7=Y$1,OR(COUNTIF(Y2:Y6,"&gt;0")=0,COUNTIF(Y2:Y6,"&gt;0")=3)),$G$7-$AQ$1,IF(AND($F7=X$1,$G7=Y$1,OR(COUNTIF(Y2:Y6,"&gt;0")=1,COUNTIF(Y2:Y6,"&gt;0")=2)),$G$7+$AQ$1,0))</f>
        <v>0</v>
      </c>
      <c r="Z7" s="389">
        <f>IF(AND($F7=Z$1,$G7=AA$1,COUNTIF(Z2:Z6,"&gt;0")&lt;=1),$F$7-$AQ$1,IF(AND($F7=Z$1,$G7=AA$1,COUNTIF(Z2:Z6,"&gt;0")&gt;1),$F$7+$AQ$1,0))</f>
        <v>0</v>
      </c>
      <c r="AA7" s="390">
        <f>IF(AND($F7=Z$1,$G7=AA$1,OR(COUNTIF(AA2:AA6,"&gt;0")=0,COUNTIF(AA2:AA6,"&gt;0")=3)),$G$7-$AQ$1,IF(AND($F7=Z$1,$G7=AA$1,OR(COUNTIF(AA2:AA6,"&gt;0")=1,COUNTIF(AA2:AA6,"&gt;0")=2)),$G$7+$AQ$1,0))</f>
        <v>0</v>
      </c>
      <c r="AB7" s="389">
        <f>IF(AND($F7=AB$1,$G7=AC$1,COUNTIF(AB2:AB6,"&gt;0")&lt;=1),$F$7-$AQ$1,IF(AND($F7=AB$1,$G7=AC$1,COUNTIF(AB2:AB6,"&gt;0")&gt;1),$F$7+$AQ$1,0))</f>
        <v>0</v>
      </c>
      <c r="AC7" s="390">
        <f>IF(AND($F7=AB$1,$G7=AC$1,OR(COUNTIF(AC2:AC6,"&gt;0")=0,COUNTIF(AC2:AC6,"&gt;0")=3)),$G$7-$AQ$1,IF(AND($F7=AB$1,$G7=AC$1,OR(COUNTIF(AC2:AC6,"&gt;0")=1,COUNTIF(AC2:AC6,"&gt;0")=2)),$G$7+$AQ$1,0))</f>
        <v>0</v>
      </c>
      <c r="AD7" s="389">
        <f>IF(AND($F7=AD$1,$G7=AE$1,COUNTIF(AD2:AD6,"&gt;0")&lt;=1),$F$7-$AQ$1,IF(AND($F7=AD$1,$G7=AE$1,COUNTIF(AD2:AD6,"&gt;0")&gt;1),$F$7+$AQ$1,0))</f>
        <v>0</v>
      </c>
      <c r="AE7" s="390">
        <f>IF(AND($F7=AD$1,$G7=AE$1,OR(COUNTIF(AE2:AE6,"&gt;0")=0,COUNTIF(AE2:AE6,"&gt;0")=3)),$G$7-$AQ$1,IF(AND($F7=AD$1,$G7=AE$1,OR(COUNTIF(AE2:AE6,"&gt;0")=1,COUNTIF(AE2:AE6,"&gt;0")=2)),$G$7+$AQ$1,0))</f>
        <v>0</v>
      </c>
      <c r="AF7" s="389">
        <f>IF(AND($F7=AF$1,$G7=AG$1,COUNTIF(AF2:AF6,"&gt;0")&lt;=1),$F$7-$AQ$1,IF(AND($F7=AF$1,$G7=AG$1,COUNTIF(AF2:AF6,"&gt;0")&gt;1),$F$7+$AQ$1,0))</f>
        <v>0</v>
      </c>
      <c r="AG7" s="390">
        <f>IF(AND($F7=AF$1,$G7=AG$1,OR(COUNTIF(AG2:AG6,"&gt;0")=0,COUNTIF(AG2:AG6,"&gt;0")=3)),$G$7-$AQ$1,IF(AND($F7=AF$1,$G7=AG$1,OR(COUNTIF(AG2:AG6,"&gt;0")=1,COUNTIF(AG2:AG6,"&gt;0")=2)),$G$7+$AQ$1,0))</f>
        <v>0</v>
      </c>
      <c r="AH7" s="389">
        <f>IF(AND($F7=AH$1,$G7=AI$1,COUNTIF(AH2:AH6,"&gt;0")&lt;=1),$F$7-$AQ$1,IF(AND($F7=AH$1,$G7=AI$1,COUNTIF(AH2:AH6,"&gt;0")&gt;1),$F$7+$AQ$1,0))</f>
        <v>0</v>
      </c>
      <c r="AI7" s="390">
        <f>IF(AND($F7=AH$1,$G7=AI$1,OR(COUNTIF(AI2:AI6,"&gt;0")=0,COUNTIF(AI2:AI6,"&gt;0")=3)),$G$7-$AQ$1,IF(AND($F7=AH$1,$G7=AI$1,OR(COUNTIF(AI2:AI6,"&gt;0")=1,COUNTIF(AI2:AI6,"&gt;0")=2)),$G$7+$AQ$1,0))</f>
        <v>0</v>
      </c>
      <c r="AJ7" s="389">
        <f>IF(AND($F7=AJ$1,$G7=AK$1,COUNTIF(AJ2:AJ6,"&gt;0")&lt;=1),$F$7-$AQ$1,IF(AND($F7=AJ$1,$G7=AK$1,COUNTIF(AJ2:AJ6,"&gt;0")&gt;1),$F$7+$AQ$1,0))</f>
        <v>0</v>
      </c>
      <c r="AK7" s="390">
        <f>IF(AND($F7=AJ$1,$G7=AK$1,OR(COUNTIF(AK2:AK6,"&gt;0")=0,COUNTIF(AK2:AK6,"&gt;0")=3)),$G$7-$AQ$1,IF(AND($F7=AJ$1,$G7=AK$1,OR(COUNTIF(AK2:AK6,"&gt;0")=1,COUNTIF(AK2:AK6,"&gt;0")=2)),$G$7+$AQ$1,0))</f>
        <v>0</v>
      </c>
      <c r="AL7" s="389">
        <f>IF(AND($F7=AL$1,$G7=AM$1,COUNTIF(AL2:AL6,"&gt;0")&lt;=1),$F$7-$AQ$1,IF(AND($F7=AL$1,$G7=AM$1,COUNTIF(AL2:AL6,"&gt;0")&gt;1),$F$7+$AQ$1,0))</f>
        <v>0</v>
      </c>
      <c r="AM7" s="390">
        <f>IF(AND($F7=AL$1,$G7=AM$1,OR(COUNTIF(AM2:AM6,"&gt;0")=0,COUNTIF(AM2:AM6,"&gt;0")=3)),$G$7-$AQ$1,IF(AND($F7=AL$1,$G7=AM$1,OR(COUNTIF(AM2:AM6,"&gt;0")=1,COUNTIF(AM2:AM6,"&gt;0")=2)),$G$7+$AQ$1,0))</f>
        <v>0</v>
      </c>
      <c r="AN7" s="406">
        <f t="shared" si="0"/>
        <v>0</v>
      </c>
      <c r="AO7" s="407">
        <f t="shared" si="1"/>
        <v>0</v>
      </c>
      <c r="AP7" t="str">
        <f>IF(Projektspørgsmål!$CZ$28="","",Projektspørgsmål!$CZ$28)</f>
        <v>Inspiration og hjælp</v>
      </c>
    </row>
    <row r="8" spans="1:43" x14ac:dyDescent="0.25">
      <c r="A8" s="610"/>
      <c r="B8" s="616"/>
      <c r="C8" s="374" t="b">
        <f>IF(Projektspørgsmål!$DM$30=Projektspørgsmål!$IO$33,TRUE,FALSE)</f>
        <v>0</v>
      </c>
      <c r="D8" s="374">
        <f>IF(C8=TRUE,MAX(D2:D7)+1,0)</f>
        <v>0</v>
      </c>
      <c r="E8" s="369" t="str">
        <f>Projektspørgsmål!DX2</f>
        <v>Forbindelser</v>
      </c>
      <c r="F8" s="374">
        <f>Projektspørgsmål!JA7</f>
        <v>0</v>
      </c>
      <c r="G8" s="374">
        <f>Projektspørgsmål!JA11</f>
        <v>0</v>
      </c>
      <c r="H8" s="374">
        <f>IF(AND($F8=H$1,$G8=I$1,COUNTIF(H2:H7,"&gt;0")&lt;=1),$F$8-$AQ$1,IF(AND($F8=H$1,$G8=I$1,COUNTIF(H2:H7,"&gt;0")&gt;1),$F$8+$AQ$1,0))</f>
        <v>0</v>
      </c>
      <c r="I8" s="390">
        <f>IF(AND($F8=H$1,$G8=I$1,OR(COUNTIF(I2:I7,"&gt;0")=0,COUNTIF(I2:I7,"&gt;0")=3)),$G$8-$AQ$1,IF(AND($F8=H$1,$G8=I$1,OR(COUNTIF(I2:I7,"&gt;0")=1,COUNTIF(I2:I7,"&gt;0")=2)),$G$8+$AQ$1,0))</f>
        <v>0</v>
      </c>
      <c r="J8" s="389">
        <f>IF(AND($F8=J$1,$G8=K$1,COUNTIF(J2:J7,"&gt;0")&lt;=1),$F$8-$AQ$1,IF(AND($F8=J$1,$G8=K$1,COUNTIF(J2:J7,"&gt;0")&gt;1),$F$8+$AQ$1,0))</f>
        <v>0</v>
      </c>
      <c r="K8" s="390">
        <f>IF(AND($F8=J$1,$G8=K$1,OR(COUNTIF(K2:K7,"&gt;0")=0,COUNTIF(K2:K7,"&gt;0")=3)),$G$8-$AQ$1,IF(AND($F8=J$1,$G8=K$1,OR(COUNTIF(K2:K7,"&gt;0")=1,COUNTIF(K2:K7,"&gt;0")=2)),$G$8+$AQ$1,0))</f>
        <v>0</v>
      </c>
      <c r="L8" s="389">
        <f>IF(AND($F8=L$1,$G8=M$1,COUNTIF(L2:L7,"&gt;0")&lt;=1),$F$8-$AQ$1,IF(AND($F8=L$1,$G8=M$1,COUNTIF(L2:L7,"&gt;0")&gt;1),$F$8+$AQ$1,0))</f>
        <v>0</v>
      </c>
      <c r="M8" s="390">
        <f>IF(AND($F8=L$1,$G8=M$1,OR(COUNTIF(M2:M7,"&gt;0")=0,COUNTIF(M2:M7,"&gt;0")=3)),$G$8-$AQ$1,IF(AND($F8=L$1,$G8=M$1,OR(COUNTIF(M2:M7,"&gt;0")=1,COUNTIF(M2:M7,"&gt;0")=2)),$G$8+$AQ$1,0))</f>
        <v>0</v>
      </c>
      <c r="N8" s="389">
        <f>IF(AND($F8=N$1,$G8=O$1,COUNTIF(N2:N7,"&gt;0")&lt;=1),$F$8-$AQ$1,IF(AND($F8=N$1,$G8=O$1,COUNTIF(N2:N7,"&gt;0")&gt;1),$F$8+$AQ$1,0))</f>
        <v>0</v>
      </c>
      <c r="O8" s="390">
        <f>IF(AND($F8=N$1,$G8=O$1,OR(COUNTIF(O2:O7,"&gt;0")=0,COUNTIF(O2:O7,"&gt;0")=3)),$G$8-$AQ$1,IF(AND($F8=N$1,$G8=O$1,OR(COUNTIF(O2:O7,"&gt;0")=1,COUNTIF(O2:O7,"&gt;0")=2)),$G$8+$AQ$1,0))</f>
        <v>0</v>
      </c>
      <c r="P8" s="389">
        <f>IF(AND($F8=P$1,$G8=Q$1,COUNTIF(P2:P7,"&gt;0")&lt;=1),$F$8-$AQ$1,IF(AND($F8=P$1,$G8=Q$1,COUNTIF(P2:P7,"&gt;0")&gt;1),$F$8+$AQ$1,0))</f>
        <v>0</v>
      </c>
      <c r="Q8" s="390">
        <f>IF(AND($F8=P$1,$G8=Q$1,OR(COUNTIF(Q2:Q7,"&gt;0")=0,COUNTIF(Q2:Q7,"&gt;0")=3)),$G$8-$AQ$1,IF(AND($F8=P$1,$G8=Q$1,OR(COUNTIF(Q2:Q7,"&gt;0")=1,COUNTIF(Q2:Q7,"&gt;0")=2)),$G$8+$AQ$1,0))</f>
        <v>0</v>
      </c>
      <c r="R8" s="389">
        <f>IF(AND($F8=R$1,$G8=S$1,COUNTIF(R2:R7,"&gt;0")&lt;=1),$F$8-$AQ$1,IF(AND($F8=R$1,$G8=S$1,COUNTIF(R2:R7,"&gt;0")&gt;1),$F$8+$AQ$1,0))</f>
        <v>0</v>
      </c>
      <c r="S8" s="390">
        <f>IF(AND($F8=R$1,$G8=S$1,OR(COUNTIF(S2:S7,"&gt;0")=0,COUNTIF(S2:S7,"&gt;0")=3)),$G$8-$AQ$1,IF(AND($F8=R$1,$G8=S$1,OR(COUNTIF(S2:S7,"&gt;0")=1,COUNTIF(S2:S7,"&gt;0")=2)),$G$8+$AQ$1,0))</f>
        <v>0</v>
      </c>
      <c r="T8" s="389">
        <f>IF(AND($F8=T$1,$G8=U$1,COUNTIF(T2:T7,"&gt;0")&lt;=1),$F$8-$AQ$1,IF(AND($F8=T$1,$G8=U$1,COUNTIF(T2:T7,"&gt;0")&gt;1),$F$8+$AQ$1,0))</f>
        <v>0</v>
      </c>
      <c r="U8" s="390">
        <f>IF(AND($F8=T$1,$G8=U$1,OR(COUNTIF(U2:U7,"&gt;0")=0,COUNTIF(U2:U7,"&gt;0")=3)),$G$8-$AQ$1,IF(AND($F8=T$1,$G8=U$1,OR(COUNTIF(U2:U7,"&gt;0")=1,COUNTIF(U2:U7,"&gt;0")=2)),$G$8+$AQ$1,0))</f>
        <v>0</v>
      </c>
      <c r="V8" s="389">
        <f>IF(AND($F8=V$1,$G8=W$1,COUNTIF(V2:V7,"&gt;0")&lt;=1),$F$8-$AQ$1,IF(AND($F8=V$1,$G8=W$1,COUNTIF(V2:V7,"&gt;0")&gt;1),$F$8+$AQ$1,0))</f>
        <v>0</v>
      </c>
      <c r="W8" s="390">
        <f>IF(AND($F8=V$1,$G8=W$1,OR(COUNTIF(W2:W7,"&gt;0")=0,COUNTIF(W2:W7,"&gt;0")=3)),$G$8-$AQ$1,IF(AND($F8=V$1,$G8=W$1,OR(COUNTIF(W2:W7,"&gt;0")=1,COUNTIF(W2:W7,"&gt;0")=2)),$G$8+$AQ$1,0))</f>
        <v>0</v>
      </c>
      <c r="X8" s="389">
        <f>IF(AND($F8=X$1,$G8=Y$1,COUNTIF(X2:X7,"&gt;0")&lt;=1),$F$8-$AQ$1,IF(AND($F8=X$1,$G8=Y$1,COUNTIF(X2:X7,"&gt;0")&gt;1),$F$8+$AQ$1,0))</f>
        <v>0</v>
      </c>
      <c r="Y8" s="390">
        <f>IF(AND($F8=X$1,$G8=Y$1,OR(COUNTIF(Y2:Y7,"&gt;0")=0,COUNTIF(Y2:Y7,"&gt;0")=3)),$G$8-$AQ$1,IF(AND($F8=X$1,$G8=Y$1,OR(COUNTIF(Y2:Y7,"&gt;0")=1,COUNTIF(Y2:Y7,"&gt;0")=2)),$G$8+$AQ$1,0))</f>
        <v>0</v>
      </c>
      <c r="Z8" s="389">
        <f>IF(AND($F8=Z$1,$G8=AA$1,COUNTIF(Z2:Z7,"&gt;0")&lt;=1),$F$8-$AQ$1,IF(AND($F8=Z$1,$G8=AA$1,COUNTIF(Z2:Z7,"&gt;0")&gt;1),$F$8+$AQ$1,0))</f>
        <v>0</v>
      </c>
      <c r="AA8" s="390">
        <f>IF(AND($F8=Z$1,$G8=AA$1,OR(COUNTIF(AA2:AA7,"&gt;0")=0,COUNTIF(AA2:AA7,"&gt;0")=3)),$G$8-$AQ$1,IF(AND($F8=Z$1,$G8=AA$1,OR(COUNTIF(AA2:AA7,"&gt;0")=1,COUNTIF(AA2:AA7,"&gt;0")=2)),$G$8+$AQ$1,0))</f>
        <v>0</v>
      </c>
      <c r="AB8" s="389">
        <f>IF(AND($F8=AB$1,$G8=AC$1,COUNTIF(AB2:AB7,"&gt;0")&lt;=1),$F$8-$AQ$1,IF(AND($F8=AB$1,$G8=AC$1,COUNTIF(AB2:AB7,"&gt;0")&gt;1),$F$8+$AQ$1,0))</f>
        <v>0</v>
      </c>
      <c r="AC8" s="390">
        <f>IF(AND($F8=AB$1,$G8=AC$1,OR(COUNTIF(AC2:AC7,"&gt;0")=0,COUNTIF(AC2:AC7,"&gt;0")=3)),$G$8-$AQ$1,IF(AND($F8=AB$1,$G8=AC$1,OR(COUNTIF(AC2:AC7,"&gt;0")=1,COUNTIF(AC2:AC7,"&gt;0")=2)),$G$8+$AQ$1,0))</f>
        <v>0</v>
      </c>
      <c r="AD8" s="389">
        <f>IF(AND($F8=AD$1,$G8=AE$1,COUNTIF(AD2:AD7,"&gt;0")&lt;=1),$F$8-$AQ$1,IF(AND($F8=AD$1,$G8=AE$1,COUNTIF(AD2:AD7,"&gt;0")&gt;1),$F$8+$AQ$1,0))</f>
        <v>0</v>
      </c>
      <c r="AE8" s="390">
        <f>IF(AND($F8=AD$1,$G8=AE$1,OR(COUNTIF(AE2:AE7,"&gt;0")=0,COUNTIF(AE2:AE7,"&gt;0")=3)),$G$8-$AQ$1,IF(AND($F8=AD$1,$G8=AE$1,OR(COUNTIF(AE2:AE7,"&gt;0")=1,COUNTIF(AE2:AE7,"&gt;0")=2)),$G$8+$AQ$1,0))</f>
        <v>0</v>
      </c>
      <c r="AF8" s="389">
        <f>IF(AND($F8=AF$1,$G8=AG$1,COUNTIF(AF2:AF7,"&gt;0")&lt;=1),$F$8-$AQ$1,IF(AND($F8=AF$1,$G8=AG$1,COUNTIF(AF2:AF7,"&gt;0")&gt;1),$F$8+$AQ$1,0))</f>
        <v>0</v>
      </c>
      <c r="AG8" s="390">
        <f>IF(AND($F8=AF$1,$G8=AG$1,OR(COUNTIF(AG2:AG7,"&gt;0")=0,COUNTIF(AG2:AG7,"&gt;0")=3)),$G$8-$AQ$1,IF(AND($F8=AF$1,$G8=AG$1,OR(COUNTIF(AG2:AG7,"&gt;0")=1,COUNTIF(AG2:AG7,"&gt;0")=2)),$G$8+$AQ$1,0))</f>
        <v>0</v>
      </c>
      <c r="AH8" s="389">
        <f>IF(AND($F8=AH$1,$G8=AI$1,COUNTIF(AH2:AH7,"&gt;0")&lt;=1),$F$8-$AQ$1,IF(AND($F8=AH$1,$G8=AI$1,COUNTIF(AH2:AH7,"&gt;0")&gt;1),$F$8+$AQ$1,0))</f>
        <v>0</v>
      </c>
      <c r="AI8" s="390">
        <f>IF(AND($F8=AH$1,$G8=AI$1,OR(COUNTIF(AI2:AI7,"&gt;0")=0,COUNTIF(AI2:AI7,"&gt;0")=3)),$G$8-$AQ$1,IF(AND($F8=AH$1,$G8=AI$1,OR(COUNTIF(AI2:AI7,"&gt;0")=1,COUNTIF(AI2:AI7,"&gt;0")=2)),$G$8+$AQ$1,0))</f>
        <v>0</v>
      </c>
      <c r="AJ8" s="389">
        <f>IF(AND($F8=AJ$1,$G8=AK$1,COUNTIF(AJ2:AJ7,"&gt;0")&lt;=1),$F$8-$AQ$1,IF(AND($F8=AJ$1,$G8=AK$1,COUNTIF(AJ2:AJ7,"&gt;0")&gt;1),$F$8+$AQ$1,0))</f>
        <v>0</v>
      </c>
      <c r="AK8" s="390">
        <f>IF(AND($F8=AJ$1,$G8=AK$1,OR(COUNTIF(AK2:AK7,"&gt;0")=0,COUNTIF(AK2:AK7,"&gt;0")=3)),$G$8-$AQ$1,IF(AND($F8=AJ$1,$G8=AK$1,OR(COUNTIF(AK2:AK7,"&gt;0")=1,COUNTIF(AK2:AK7,"&gt;0")=2)),$G$8+$AQ$1,0))</f>
        <v>0</v>
      </c>
      <c r="AL8" s="389">
        <f>IF(AND($F8=AL$1,$G8=AM$1,COUNTIF(AL2:AL7,"&gt;0")&lt;=1),$F$8-$AQ$1,IF(AND($F8=AL$1,$G8=AM$1,COUNTIF(AL2:AL7,"&gt;0")&gt;1),$F$8+$AQ$1,0))</f>
        <v>0</v>
      </c>
      <c r="AM8" s="390">
        <f>IF(AND($F8=AL$1,$G8=AM$1,OR(COUNTIF(AM2:AM7,"&gt;0")=0,COUNTIF(AM2:AM7,"&gt;0")=3)),$G$8-$AQ$1,IF(AND($F8=AL$1,$G8=AM$1,OR(COUNTIF(AM2:AM7,"&gt;0")=1,COUNTIF(AM2:AM7,"&gt;0")=2)),$G$8+$AQ$1,0))</f>
        <v>0</v>
      </c>
      <c r="AN8" s="406">
        <f t="shared" si="0"/>
        <v>0</v>
      </c>
      <c r="AO8" s="407">
        <f t="shared" si="1"/>
        <v>0</v>
      </c>
      <c r="AP8" t="str">
        <f>IF(Projektspørgsmål!$DM$27="","",Projektspørgsmål!$DM$27)</f>
        <v/>
      </c>
    </row>
    <row r="9" spans="1:43" x14ac:dyDescent="0.25">
      <c r="A9" s="610"/>
      <c r="B9" s="616"/>
      <c r="C9" s="374" t="b">
        <f>IF(Projektspørgsmål!$DZ$30=Projektspørgsmål!$IO$33,TRUE,FALSE)</f>
        <v>0</v>
      </c>
      <c r="D9" s="374">
        <f>IF(C9=TRUE,MAX(D2:D8)+1,0)</f>
        <v>0</v>
      </c>
      <c r="E9" s="369" t="str">
        <f>Projektspørgsmål!EK2</f>
        <v xml:space="preserve">Cykelservice </v>
      </c>
      <c r="F9" s="374">
        <f>Projektspørgsmål!JC7</f>
        <v>0</v>
      </c>
      <c r="G9" s="374">
        <f>Projektspørgsmål!JC11</f>
        <v>0</v>
      </c>
      <c r="H9" s="374">
        <f>IF(AND($F9=H$1,$G9=I$1,COUNTIF(H2:H8,"&gt;0")&lt;=1),$F$9-$AQ$1,IF(AND($F9=H$1,$G9=I$1,COUNTIF(H2:H8,"&gt;0")&gt;1),$F$9+$AQ$1,0))</f>
        <v>0</v>
      </c>
      <c r="I9" s="390">
        <f>IF(AND($F9=H$1,$G9=I$1,OR(COUNTIF(I2:I8,"&gt;0")=0,COUNTIF(I2:I8,"&gt;0")=3)),$G$9-$AQ$1,IF(AND($F9=H$1,$G9=I$1,OR(COUNTIF(I2:I8,"&gt;0")=1,COUNTIF(I2:I8,"&gt;0")=2)),$G$9+$AQ$1,0))</f>
        <v>0</v>
      </c>
      <c r="J9" s="389">
        <f>IF(AND($F9=J$1,$G9=K$1,COUNTIF(J2:J8,"&gt;0")&lt;=1),$F$9-$AQ$1,IF(AND($F9=J$1,$G9=K$1,COUNTIF(J2:J8,"&gt;0")&gt;1),$F$9+$AQ$1,0))</f>
        <v>0</v>
      </c>
      <c r="K9" s="390">
        <f>IF(AND($F9=J$1,$G9=K$1,OR(COUNTIF(K2:K8,"&gt;0")=0,COUNTIF(K2:K8,"&gt;0")=3)),$G$9-$AQ$1,IF(AND($F9=J$1,$G9=K$1,OR(COUNTIF(K2:K8,"&gt;0")=1,COUNTIF(K2:K8,"&gt;0")=2)),$G$9+$AQ$1,0))</f>
        <v>0</v>
      </c>
      <c r="L9" s="389">
        <f>IF(AND($F9=L$1,$G9=M$1,COUNTIF(L2:L8,"&gt;0")&lt;=1),$F$9-$AQ$1,IF(AND($F9=L$1,$G9=M$1,COUNTIF(L2:L8,"&gt;0")&gt;1),$F$9+$AQ$1,0))</f>
        <v>0</v>
      </c>
      <c r="M9" s="390">
        <f>IF(AND($F9=L$1,$G9=M$1,OR(COUNTIF(M2:M8,"&gt;0")=0,COUNTIF(M2:M8,"&gt;0")=3)),$G$9-$AQ$1,IF(AND($F9=L$1,$G9=M$1,OR(COUNTIF(M2:M8,"&gt;0")=1,COUNTIF(M2:M8,"&gt;0")=2)),$G$9+$AQ$1,0))</f>
        <v>0</v>
      </c>
      <c r="N9" s="389">
        <f>IF(AND($F9=N$1,$G9=O$1,COUNTIF(N2:N8,"&gt;0")&lt;=1),$F$9-$AQ$1,IF(AND($F9=N$1,$G9=O$1,COUNTIF(N2:N8,"&gt;0")&gt;1),$F$9+$AQ$1,0))</f>
        <v>0</v>
      </c>
      <c r="O9" s="390">
        <f>IF(AND($F9=N$1,$G9=O$1,OR(COUNTIF(O2:O8,"&gt;0")=0,COUNTIF(O2:O8,"&gt;0")=3)),$G$9-$AQ$1,IF(AND($F9=N$1,$G9=O$1,OR(COUNTIF(O2:O8,"&gt;0")=1,COUNTIF(O2:O8,"&gt;0")=2)),$G$9+$AQ$1,0))</f>
        <v>0</v>
      </c>
      <c r="P9" s="389">
        <f>IF(AND($F9=P$1,$G9=Q$1,COUNTIF(P2:P8,"&gt;0")&lt;=1),$F$9-$AQ$1,IF(AND($F9=P$1,$G9=Q$1,COUNTIF(P2:P8,"&gt;0")&gt;1),$F$9+$AQ$1,0))</f>
        <v>0</v>
      </c>
      <c r="Q9" s="390">
        <f>IF(AND($F9=P$1,$G9=Q$1,OR(COUNTIF(Q2:Q8,"&gt;0")=0,COUNTIF(Q2:Q8,"&gt;0")=3)),$G$9-$AQ$1,IF(AND($F9=P$1,$G9=Q$1,OR(COUNTIF(Q2:Q8,"&gt;0")=1,COUNTIF(Q2:Q8,"&gt;0")=2)),$G$9+$AQ$1,0))</f>
        <v>0</v>
      </c>
      <c r="R9" s="389">
        <f>IF(AND($F9=R$1,$G9=S$1,COUNTIF(R2:R8,"&gt;0")&lt;=1),$F$9-$AQ$1,IF(AND($F9=R$1,$G9=S$1,COUNTIF(R2:R8,"&gt;0")&gt;1),$F$9+$AQ$1,0))</f>
        <v>0</v>
      </c>
      <c r="S9" s="390">
        <f>IF(AND($F9=R$1,$G9=S$1,OR(COUNTIF(S2:S8,"&gt;0")=0,COUNTIF(S2:S8,"&gt;0")=3)),$G$9-$AQ$1,IF(AND($F9=R$1,$G9=S$1,OR(COUNTIF(S2:S8,"&gt;0")=1,COUNTIF(S2:S8,"&gt;0")=2)),$G$9+$AQ$1,0))</f>
        <v>0</v>
      </c>
      <c r="T9" s="389">
        <f>IF(AND($F9=T$1,$G9=U$1,COUNTIF(T2:T8,"&gt;0")&lt;=1),$F$9-$AQ$1,IF(AND($F9=T$1,$G9=U$1,COUNTIF(T2:T8,"&gt;0")&gt;1),$F$9+$AQ$1,0))</f>
        <v>0</v>
      </c>
      <c r="U9" s="390">
        <f>IF(AND($F9=T$1,$G9=U$1,OR(COUNTIF(U2:U8,"&gt;0")=0,COUNTIF(U2:U8,"&gt;0")=3)),$G$9-$AQ$1,IF(AND($F9=T$1,$G9=U$1,OR(COUNTIF(U2:U8,"&gt;0")=1,COUNTIF(U2:U8,"&gt;0")=2)),$G$9+$AQ$1,0))</f>
        <v>0</v>
      </c>
      <c r="V9" s="389">
        <f>IF(AND($F9=V$1,$G9=W$1,COUNTIF(V2:V8,"&gt;0")&lt;=1),$F$9-$AQ$1,IF(AND($F9=V$1,$G9=W$1,COUNTIF(V2:V8,"&gt;0")&gt;1),$F$9+$AQ$1,0))</f>
        <v>0</v>
      </c>
      <c r="W9" s="390">
        <f>IF(AND($F9=V$1,$G9=W$1,OR(COUNTIF(W2:W8,"&gt;0")=0,COUNTIF(W2:W8,"&gt;0")=3)),$G$9-$AQ$1,IF(AND($F9=V$1,$G9=W$1,OR(COUNTIF(W2:W8,"&gt;0")=1,COUNTIF(W2:W8,"&gt;0")=2)),$G$9+$AQ$1,0))</f>
        <v>0</v>
      </c>
      <c r="X9" s="389">
        <f>IF(AND($F9=X$1,$G9=Y$1,COUNTIF(X2:X8,"&gt;0")&lt;=1),$F$9-$AQ$1,IF(AND($F9=X$1,$G9=Y$1,COUNTIF(X2:X8,"&gt;0")&gt;1),$F$9+$AQ$1,0))</f>
        <v>0</v>
      </c>
      <c r="Y9" s="390">
        <f>IF(AND($F9=X$1,$G9=Y$1,OR(COUNTIF(Y2:Y8,"&gt;0")=0,COUNTIF(Y2:Y8,"&gt;0")=3)),$G$9-$AQ$1,IF(AND($F9=X$1,$G9=Y$1,OR(COUNTIF(Y2:Y8,"&gt;0")=1,COUNTIF(Y2:Y8,"&gt;0")=2)),$G$9+$AQ$1,0))</f>
        <v>0</v>
      </c>
      <c r="Z9" s="389">
        <f>IF(AND($F9=Z$1,$G9=AA$1,COUNTIF(Z2:Z8,"&gt;0")&lt;=1),$F$9-$AQ$1,IF(AND($F9=Z$1,$G9=AA$1,COUNTIF(Z2:Z8,"&gt;0")&gt;1),$F$9+$AQ$1,0))</f>
        <v>0</v>
      </c>
      <c r="AA9" s="390">
        <f>IF(AND($F9=Z$1,$G9=AA$1,OR(COUNTIF(AA2:AA8,"&gt;0")=0,COUNTIF(AA2:AA8,"&gt;0")=3)),$G$9-$AQ$1,IF(AND($F9=Z$1,$G9=AA$1,OR(COUNTIF(AA2:AA8,"&gt;0")=1,COUNTIF(AA2:AA8,"&gt;0")=2)),$G$9+$AQ$1,0))</f>
        <v>0</v>
      </c>
      <c r="AB9" s="389">
        <f>IF(AND($F9=AB$1,$G9=AC$1,COUNTIF(AB2:AB8,"&gt;0")&lt;=1),$F$9-$AQ$1,IF(AND($F9=AB$1,$G9=AC$1,COUNTIF(AB2:AB8,"&gt;0")&gt;1),$F$9+$AQ$1,0))</f>
        <v>0</v>
      </c>
      <c r="AC9" s="390">
        <f>IF(AND($F9=AB$1,$G9=AC$1,OR(COUNTIF(AC2:AC8,"&gt;0")=0,COUNTIF(AC2:AC8,"&gt;0")=3)),$G$9-$AQ$1,IF(AND($F9=AB$1,$G9=AC$1,OR(COUNTIF(AC2:AC8,"&gt;0")=1,COUNTIF(AC2:AC8,"&gt;0")=2)),$G$9+$AQ$1,0))</f>
        <v>0</v>
      </c>
      <c r="AD9" s="389">
        <f>IF(AND($F9=AD$1,$G9=AE$1,COUNTIF(AD2:AD8,"&gt;0")&lt;=1),$F$9-$AQ$1,IF(AND($F9=AD$1,$G9=AE$1,COUNTIF(AD2:AD8,"&gt;0")&gt;1),$F$9+$AQ$1,0))</f>
        <v>0</v>
      </c>
      <c r="AE9" s="390">
        <f>IF(AND($F9=AD$1,$G9=AE$1,OR(COUNTIF(AE2:AE8,"&gt;0")=0,COUNTIF(AE2:AE8,"&gt;0")=3)),$G$9-$AQ$1,IF(AND($F9=AD$1,$G9=AE$1,OR(COUNTIF(AE2:AE8,"&gt;0")=1,COUNTIF(AE2:AE8,"&gt;0")=2)),$G$9+$AQ$1,0))</f>
        <v>0</v>
      </c>
      <c r="AF9" s="389">
        <f>IF(AND($F9=AF$1,$G9=AG$1,COUNTIF(AF2:AF8,"&gt;0")&lt;=1),$F$9-$AQ$1,IF(AND($F9=AF$1,$G9=AG$1,COUNTIF(AF2:AF8,"&gt;0")&gt;1),$F$9+$AQ$1,0))</f>
        <v>0</v>
      </c>
      <c r="AG9" s="390">
        <f>IF(AND($F9=AF$1,$G9=AG$1,OR(COUNTIF(AG2:AG8,"&gt;0")=0,COUNTIF(AG2:AG8,"&gt;0")=3)),$G$9-$AQ$1,IF(AND($F9=AF$1,$G9=AG$1,OR(COUNTIF(AG2:AG8,"&gt;0")=1,COUNTIF(AG2:AG8,"&gt;0")=2)),$G$9+$AQ$1,0))</f>
        <v>0</v>
      </c>
      <c r="AH9" s="389">
        <f>IF(AND($F9=AH$1,$G9=AI$1,COUNTIF(AH2:AH8,"&gt;0")&lt;=1),$F$9-$AQ$1,IF(AND($F9=AH$1,$G9=AI$1,COUNTIF(AH2:AH8,"&gt;0")&gt;1),$F$9+$AQ$1,0))</f>
        <v>0</v>
      </c>
      <c r="AI9" s="390">
        <f>IF(AND($F9=AH$1,$G9=AI$1,OR(COUNTIF(AI2:AI8,"&gt;0")=0,COUNTIF(AI2:AI8,"&gt;0")=3)),$G$9-$AQ$1,IF(AND($F9=AH$1,$G9=AI$1,OR(COUNTIF(AI2:AI8,"&gt;0")=1,COUNTIF(AI2:AI8,"&gt;0")=2)),$G$9+$AQ$1,0))</f>
        <v>0</v>
      </c>
      <c r="AJ9" s="389">
        <f>IF(AND($F9=AJ$1,$G9=AK$1,COUNTIF(AJ2:AJ8,"&gt;0")&lt;=1),$F$9-$AQ$1,IF(AND($F9=AJ$1,$G9=AK$1,COUNTIF(AJ2:AJ8,"&gt;0")&gt;1),$F$9+$AQ$1,0))</f>
        <v>0</v>
      </c>
      <c r="AK9" s="390">
        <f>IF(AND($F9=AJ$1,$G9=AK$1,OR(COUNTIF(AK2:AK8,"&gt;0")=0,COUNTIF(AK2:AK8,"&gt;0")=3)),$G$9-$AQ$1,IF(AND($F9=AJ$1,$G9=AK$1,OR(COUNTIF(AK2:AK8,"&gt;0")=1,COUNTIF(AK2:AK8,"&gt;0")=2)),$G$9+$AQ$1,0))</f>
        <v>0</v>
      </c>
      <c r="AL9" s="389">
        <f>IF(AND($F9=AL$1,$G9=AM$1,COUNTIF(AL2:AL8,"&gt;0")&lt;=1),$F$9-$AQ$1,IF(AND($F9=AL$1,$G9=AM$1,COUNTIF(AL2:AL8,"&gt;0")&gt;1),$F$9+$AQ$1,0))</f>
        <v>0</v>
      </c>
      <c r="AM9" s="390">
        <f>IF(AND($F9=AL$1,$G9=AM$1,OR(COUNTIF(AM2:AM8,"&gt;0")=0,COUNTIF(AM2:AM8,"&gt;0")=3)),$G$9-$AQ$1,IF(AND($F9=AL$1,$G9=AM$1,OR(COUNTIF(AM2:AM8,"&gt;0")=1,COUNTIF(AM2:AM8,"&gt;0")=2)),$G$9+$AQ$1,0))</f>
        <v>0</v>
      </c>
      <c r="AN9" s="406">
        <f t="shared" si="0"/>
        <v>0</v>
      </c>
      <c r="AO9" s="407">
        <f t="shared" si="1"/>
        <v>0</v>
      </c>
      <c r="AP9" t="str">
        <f>IF(Projektspørgsmål!$DZ$27="","",Projektspørgsmål!$DZ$27)</f>
        <v/>
      </c>
    </row>
    <row r="10" spans="1:43" x14ac:dyDescent="0.25">
      <c r="A10" s="610"/>
      <c r="B10" s="616"/>
      <c r="C10" s="374" t="b">
        <f>IF(Projektspørgsmål!$EM$30=Projektspørgsmål!$IO$33,TRUE,FALSE)</f>
        <v>0</v>
      </c>
      <c r="D10" s="374">
        <f>IF(C10=TRUE,MAX(D2:D9)+1,0)</f>
        <v>0</v>
      </c>
      <c r="E10" s="369" t="str">
        <f>Projektspørgsmål!EX2</f>
        <v xml:space="preserve">Parkeringsanlæg </v>
      </c>
      <c r="F10" s="374">
        <f>Projektspørgsmål!JE7</f>
        <v>0</v>
      </c>
      <c r="G10" s="374">
        <f>Projektspørgsmål!JE11</f>
        <v>0</v>
      </c>
      <c r="H10" s="374">
        <f>IF(AND($F10=H$1,$G10=I$1,COUNTIF(H2:H9,"&gt;0")&lt;=1),$F$10-$AQ$1,IF(AND($F10=H$1,$G10=I$1,COUNTIF(H2:H9,"&gt;0")&gt;1),$F$10+$AQ$1,0))</f>
        <v>0</v>
      </c>
      <c r="I10" s="390">
        <f>IF(AND($F10=H$1,$G10=I$1,OR(COUNTIF(I2:I9,"&gt;0")=0,COUNTIF(I2:I9,"&gt;0")=3)),$G$10-$AQ$1,IF(AND($F10=H$1,$G10=I$1,OR(COUNTIF(I2:I9,"&gt;0")=1,COUNTIF(I2:I9,"&gt;0")=2)),$G$10+$AQ$1,0))</f>
        <v>0</v>
      </c>
      <c r="J10" s="389">
        <f>IF(AND($F10=J$1,$G10=K$1,COUNTIF(J2:J9,"&gt;0")&lt;=1),$F$10-$AQ$1,IF(AND($F10=J$1,$G10=K$1,COUNTIF(J2:J9,"&gt;0")&gt;1),$F$10+$AQ$1,0))</f>
        <v>0</v>
      </c>
      <c r="K10" s="390">
        <f>IF(AND($F10=J$1,$G10=K$1,OR(COUNTIF(K2:K9,"&gt;0")=0,COUNTIF(K2:K9,"&gt;0")=3)),$G$10-$AQ$1,IF(AND($F10=J$1,$G10=K$1,OR(COUNTIF(K2:K9,"&gt;0")=1,COUNTIF(K2:K9,"&gt;0")=2)),$G$10+$AQ$1,0))</f>
        <v>0</v>
      </c>
      <c r="L10" s="389">
        <f>IF(AND($F10=L$1,$G10=M$1,COUNTIF(L2:L9,"&gt;0")&lt;=1),$F$10-$AQ$1,IF(AND($F10=L$1,$G10=M$1,COUNTIF(L2:L9,"&gt;0")&gt;1),$F$10+$AQ$1,0))</f>
        <v>0</v>
      </c>
      <c r="M10" s="390">
        <f>IF(AND($F10=L$1,$G10=M$1,OR(COUNTIF(M2:M9,"&gt;0")=0,COUNTIF(M2:M9,"&gt;0")=3)),$G$10-$AQ$1,IF(AND($F10=L$1,$G10=M$1,OR(COUNTIF(M2:M9,"&gt;0")=1,COUNTIF(M2:M9,"&gt;0")=2)),$G$10+$AQ$1,0))</f>
        <v>0</v>
      </c>
      <c r="N10" s="389">
        <f>IF(AND($F10=N$1,$G10=O$1,COUNTIF(N2:N9,"&gt;0")&lt;=1),$F$10-$AQ$1,IF(AND($F10=N$1,$G10=O$1,COUNTIF(N2:N9,"&gt;0")&gt;1),$F$10+$AQ$1,0))</f>
        <v>0</v>
      </c>
      <c r="O10" s="390">
        <f>IF(AND($F10=N$1,$G10=O$1,OR(COUNTIF(O2:O9,"&gt;0")=0,COUNTIF(O2:O9,"&gt;0")=3)),$G$10-$AQ$1,IF(AND($F10=N$1,$G10=O$1,OR(COUNTIF(O2:O9,"&gt;0")=1,COUNTIF(O2:O9,"&gt;0")=2)),$G$10+$AQ$1,0))</f>
        <v>0</v>
      </c>
      <c r="P10" s="389">
        <f>IF(AND($F10=P$1,$G10=Q$1,COUNTIF(P2:P9,"&gt;0")&lt;=1),$F$10-$AQ$1,IF(AND($F10=P$1,$G10=Q$1,COUNTIF(P2:P9,"&gt;0")&gt;1),$F$10+$AQ$1,0))</f>
        <v>0</v>
      </c>
      <c r="Q10" s="390">
        <f>IF(AND($F10=P$1,$G10=Q$1,OR(COUNTIF(Q2:Q9,"&gt;0")=0,COUNTIF(Q2:Q9,"&gt;0")=3)),$G$10-$AQ$1,IF(AND($F10=P$1,$G10=Q$1,OR(COUNTIF(Q2:Q9,"&gt;0")=1,COUNTIF(Q2:Q9,"&gt;0")=2)),$G$10+$AQ$1,0))</f>
        <v>0</v>
      </c>
      <c r="R10" s="389">
        <f>IF(AND($F10=R$1,$G10=S$1,COUNTIF(R2:R9,"&gt;0")&lt;=1),$F$10-$AQ$1,IF(AND($F10=R$1,$G10=S$1,COUNTIF(R2:R9,"&gt;0")&gt;1),$F$10+$AQ$1,0))</f>
        <v>0</v>
      </c>
      <c r="S10" s="390">
        <f>IF(AND($F10=R$1,$G10=S$1,OR(COUNTIF(S2:S9,"&gt;0")=0,COUNTIF(S2:S9,"&gt;0")=3)),$G$10-$AQ$1,IF(AND($F10=R$1,$G10=S$1,OR(COUNTIF(S2:S9,"&gt;0")=1,COUNTIF(S2:S9,"&gt;0")=2)),$G$10+$AQ$1,0))</f>
        <v>0</v>
      </c>
      <c r="T10" s="389">
        <f>IF(AND($F10=T$1,$G10=U$1,COUNTIF(T2:T9,"&gt;0")&lt;=1),$F$10-$AQ$1,IF(AND($F10=T$1,$G10=U$1,COUNTIF(T2:T9,"&gt;0")&gt;1),$F$10+$AQ$1,0))</f>
        <v>0</v>
      </c>
      <c r="U10" s="390">
        <f>IF(AND($F10=T$1,$G10=U$1,OR(COUNTIF(U2:U9,"&gt;0")=0,COUNTIF(U2:U9,"&gt;0")=3)),$G$10-$AQ$1,IF(AND($F10=T$1,$G10=U$1,OR(COUNTIF(U2:U9,"&gt;0")=1,COUNTIF(U2:U9,"&gt;0")=2)),$G$10+$AQ$1,0))</f>
        <v>0</v>
      </c>
      <c r="V10" s="389">
        <f>IF(AND($F10=V$1,$G10=W$1,COUNTIF(V2:V9,"&gt;0")&lt;=1),$F$10-$AQ$1,IF(AND($F10=V$1,$G10=W$1,COUNTIF(V2:V9,"&gt;0")&gt;1),$F$10+$AQ$1,0))</f>
        <v>0</v>
      </c>
      <c r="W10" s="390">
        <f>IF(AND($F10=V$1,$G10=W$1,OR(COUNTIF(W2:W9,"&gt;0")=0,COUNTIF(W2:W9,"&gt;0")=3)),$G$10-$AQ$1,IF(AND($F10=V$1,$G10=W$1,OR(COUNTIF(W2:W9,"&gt;0")=1,COUNTIF(W2:W9,"&gt;0")=2)),$G$10+$AQ$1,0))</f>
        <v>0</v>
      </c>
      <c r="X10" s="389">
        <f>IF(AND($F10=X$1,$G10=Y$1,COUNTIF(X2:X9,"&gt;0")&lt;=1),$F$10-$AQ$1,IF(AND($F10=X$1,$G10=Y$1,COUNTIF(X2:X9,"&gt;0")&gt;1),$F$10+$AQ$1,0))</f>
        <v>0</v>
      </c>
      <c r="Y10" s="390">
        <f>IF(AND($F10=X$1,$G10=Y$1,OR(COUNTIF(Y2:Y9,"&gt;0")=0,COUNTIF(Y2:Y9,"&gt;0")=3)),$G$10-$AQ$1,IF(AND($F10=X$1,$G10=Y$1,OR(COUNTIF(Y2:Y9,"&gt;0")=1,COUNTIF(Y2:Y9,"&gt;0")=2)),$G$10+$AQ$1,0))</f>
        <v>0</v>
      </c>
      <c r="Z10" s="389">
        <f>IF(AND($F10=Z$1,$G10=AA$1,COUNTIF(Z2:Z9,"&gt;0")&lt;=1),$F$10-$AQ$1,IF(AND($F10=Z$1,$G10=AA$1,COUNTIF(Z2:Z9,"&gt;0")&gt;1),$F$10+$AQ$1,0))</f>
        <v>0</v>
      </c>
      <c r="AA10" s="390">
        <f>IF(AND($F10=Z$1,$G10=AA$1,OR(COUNTIF(AA2:AA9,"&gt;0")=0,COUNTIF(AA2:AA9,"&gt;0")=3)),$G$10-$AQ$1,IF(AND($F10=Z$1,$G10=AA$1,OR(COUNTIF(AA2:AA9,"&gt;0")=1,COUNTIF(AA2:AA9,"&gt;0")=2)),$G$10+$AQ$1,0))</f>
        <v>0</v>
      </c>
      <c r="AB10" s="389">
        <f>IF(AND($F10=AB$1,$G10=AC$1,COUNTIF(AB2:AB9,"&gt;0")&lt;=1),$F$10-$AQ$1,IF(AND($F10=AB$1,$G10=AC$1,COUNTIF(AB2:AB9,"&gt;0")&gt;1),$F$10+$AQ$1,0))</f>
        <v>0</v>
      </c>
      <c r="AC10" s="390">
        <f>IF(AND($F10=AB$1,$G10=AC$1,OR(COUNTIF(AC2:AC9,"&gt;0")=0,COUNTIF(AC2:AC9,"&gt;0")=3)),$G$10-$AQ$1,IF(AND($F10=AB$1,$G10=AC$1,OR(COUNTIF(AC2:AC9,"&gt;0")=1,COUNTIF(AC2:AC9,"&gt;0")=2)),$G$10+$AQ$1,0))</f>
        <v>0</v>
      </c>
      <c r="AD10" s="389">
        <f>IF(AND($F10=AD$1,$G10=AE$1,COUNTIF(AD2:AD9,"&gt;0")&lt;=1),$F$10-$AQ$1,IF(AND($F10=AD$1,$G10=AE$1,COUNTIF(AD2:AD9,"&gt;0")&gt;1),$F$10+$AQ$1,0))</f>
        <v>0</v>
      </c>
      <c r="AE10" s="390">
        <f>IF(AND($F10=AD$1,$G10=AE$1,OR(COUNTIF(AE2:AE9,"&gt;0")=0,COUNTIF(AE2:AE9,"&gt;0")=3)),$G$10-$AQ$1,IF(AND($F10=AD$1,$G10=AE$1,OR(COUNTIF(AE2:AE9,"&gt;0")=1,COUNTIF(AE2:AE9,"&gt;0")=2)),$G$10+$AQ$1,0))</f>
        <v>0</v>
      </c>
      <c r="AF10" s="389">
        <f>IF(AND($F10=AF$1,$G10=AG$1,COUNTIF(AF2:AF9,"&gt;0")&lt;=1),$F$10-$AQ$1,IF(AND($F10=AF$1,$G10=AG$1,COUNTIF(AF2:AF9,"&gt;0")&gt;1),$F$10+$AQ$1,0))</f>
        <v>0</v>
      </c>
      <c r="AG10" s="390">
        <f>IF(AND($F10=AF$1,$G10=AG$1,OR(COUNTIF(AG2:AG9,"&gt;0")=0,COUNTIF(AG2:AG9,"&gt;0")=3)),$G$10-$AQ$1,IF(AND($F10=AF$1,$G10=AG$1,OR(COUNTIF(AG2:AG9,"&gt;0")=1,COUNTIF(AG2:AG9,"&gt;0")=2)),$G$10+$AQ$1,0))</f>
        <v>0</v>
      </c>
      <c r="AH10" s="389">
        <f>IF(AND($F10=AH$1,$G10=AI$1,COUNTIF(AH2:AH9,"&gt;0")&lt;=1),$F$10-$AQ$1,IF(AND($F10=AH$1,$G10=AI$1,COUNTIF(AH2:AH9,"&gt;0")&gt;1),$F$10+$AQ$1,0))</f>
        <v>0</v>
      </c>
      <c r="AI10" s="390">
        <f>IF(AND($F10=AH$1,$G10=AI$1,OR(COUNTIF(AI2:AI9,"&gt;0")=0,COUNTIF(AI2:AI9,"&gt;0")=3)),$G$10-$AQ$1,IF(AND($F10=AH$1,$G10=AI$1,OR(COUNTIF(AI2:AI9,"&gt;0")=1,COUNTIF(AI2:AI9,"&gt;0")=2)),$G$10+$AQ$1,0))</f>
        <v>0</v>
      </c>
      <c r="AJ10" s="389">
        <f>IF(AND($F10=AJ$1,$G10=AK$1,COUNTIF(AJ2:AJ9,"&gt;0")&lt;=1),$F$10-$AQ$1,IF(AND($F10=AJ$1,$G10=AK$1,COUNTIF(AJ2:AJ9,"&gt;0")&gt;1),$F$10+$AQ$1,0))</f>
        <v>0</v>
      </c>
      <c r="AK10" s="390">
        <f>IF(AND($F10=AJ$1,$G10=AK$1,OR(COUNTIF(AK2:AK9,"&gt;0")=0,COUNTIF(AK2:AK9,"&gt;0")=3)),$G$10-$AQ$1,IF(AND($F10=AJ$1,$G10=AK$1,OR(COUNTIF(AK2:AK9,"&gt;0")=1,COUNTIF(AK2:AK9,"&gt;0")=2)),$G$10+$AQ$1,0))</f>
        <v>0</v>
      </c>
      <c r="AL10" s="389">
        <f>IF(AND($F10=AL$1,$G10=AM$1,COUNTIF(AL2:AL9,"&gt;0")&lt;=1),$F$10-$AQ$1,IF(AND($F10=AL$1,$G10=AM$1,COUNTIF(AL2:AL9,"&gt;0")&gt;1),$F$10+$AQ$1,0))</f>
        <v>0</v>
      </c>
      <c r="AM10" s="390">
        <f>IF(AND($F10=AL$1,$G10=AM$1,OR(COUNTIF(AM2:AM9,"&gt;0")=0,COUNTIF(AM2:AM9,"&gt;0")=3)),$G$10-$AQ$1,IF(AND($F10=AL$1,$G10=AM$1,OR(COUNTIF(AM2:AM9,"&gt;0")=1,COUNTIF(AM2:AM9,"&gt;0")=2)),$G$10+$AQ$1,0))</f>
        <v>0</v>
      </c>
      <c r="AN10" s="406">
        <f t="shared" si="0"/>
        <v>0</v>
      </c>
      <c r="AO10" s="407">
        <f t="shared" si="1"/>
        <v>0</v>
      </c>
      <c r="AP10" t="str">
        <f>IF(Projektspørgsmål!$EM$27="","",Projektspørgsmål!$EM$27)</f>
        <v/>
      </c>
    </row>
    <row r="11" spans="1:43" x14ac:dyDescent="0.25">
      <c r="A11" s="611" t="s">
        <v>19</v>
      </c>
      <c r="B11" s="617">
        <f>AVERAGE(F11:F14)</f>
        <v>0</v>
      </c>
      <c r="C11" s="376" t="b">
        <f>IF(Projektspørgsmål!$EZ$30=Projektspørgsmål!$IO$33,TRUE,FALSE)</f>
        <v>0</v>
      </c>
      <c r="D11" s="376">
        <f>IF(C11=TRUE,MAX(D2:D10)+1,0)</f>
        <v>0</v>
      </c>
      <c r="E11" s="375" t="str">
        <f>Projektspørgsmål!FK2</f>
        <v>Transformation</v>
      </c>
      <c r="F11" s="376">
        <f>Projektspørgsmål!JG7</f>
        <v>0</v>
      </c>
      <c r="G11" s="376">
        <f>Projektspørgsmål!JG11</f>
        <v>0</v>
      </c>
      <c r="H11" s="376">
        <f>IF(AND($F11=H$1,$G11=I$1,COUNTIF(H2:H10,"&gt;0")&lt;=1),$F$11-$AQ$1,IF(AND($F11=H$1,$G11=I$1,COUNTIF(H2:H10,"&gt;0")&gt;1),$F$11+$AQ$1,0))</f>
        <v>0</v>
      </c>
      <c r="I11" s="392">
        <f>IF(AND($F11=H$1,$G11=I$1,OR(COUNTIF(I2:I10,"&gt;0")=0,COUNTIF(I2:I10,"&gt;0")=3)),$G$11-$AQ$1,IF(AND($F11=H$1,$G11=I$1,OR(COUNTIF(I2:I10,"&gt;0")=1,COUNTIF(I2:I10,"&gt;0")=2)),$G$11+$AQ$1,0))</f>
        <v>0</v>
      </c>
      <c r="J11" s="391">
        <f>IF(AND($F11=J$1,$G11=K$1,COUNTIF(J2:J10,"&gt;0")&lt;=1),$F$11-$AQ$1,IF(AND($F11=J$1,$G11=K$1,COUNTIF(J2:J10,"&gt;0")&gt;1),$F$11+$AQ$1,0))</f>
        <v>0</v>
      </c>
      <c r="K11" s="392">
        <f>IF(AND($F11=J$1,$G11=K$1,OR(COUNTIF(K2:K10,"&gt;0")=0,COUNTIF(K2:K10,"&gt;0")=3)),$G$11-$AQ$1,IF(AND($F11=J$1,$G11=K$1,OR(COUNTIF(K2:K10,"&gt;0")=1,COUNTIF(K2:K10,"&gt;0")=2)),$G$11+$AQ$1,0))</f>
        <v>0</v>
      </c>
      <c r="L11" s="391">
        <f>IF(AND($F11=L$1,$G11=M$1,COUNTIF(L2:L10,"&gt;0")&lt;=1),$F$11-$AQ$1,IF(AND($F11=L$1,$G11=M$1,COUNTIF(L2:L10,"&gt;0")&gt;1),$F$11+$AQ$1,0))</f>
        <v>0</v>
      </c>
      <c r="M11" s="392">
        <f>IF(AND($F11=L$1,$G11=M$1,OR(COUNTIF(M2:M10,"&gt;0")=0,COUNTIF(M2:M10,"&gt;0")=3)),$G$11-$AQ$1,IF(AND($F11=L$1,$G11=M$1,OR(COUNTIF(M2:M10,"&gt;0")=1,COUNTIF(M2:M10,"&gt;0")=2)),$G$11+$AQ$1,0))</f>
        <v>0</v>
      </c>
      <c r="N11" s="391">
        <f>IF(AND($F11=N$1,$G11=O$1,COUNTIF(N2:N10,"&gt;0")&lt;=1),$F$11-$AQ$1,IF(AND($F11=N$1,$G11=O$1,COUNTIF(N2:N10,"&gt;0")&gt;1),$F$11+$AQ$1,0))</f>
        <v>0</v>
      </c>
      <c r="O11" s="392">
        <f>IF(AND($F11=N$1,$G11=O$1,OR(COUNTIF(O2:O10,"&gt;0")=0,COUNTIF(O2:O10,"&gt;0")=3)),$G$11-$AQ$1,IF(AND($F11=N$1,$G11=O$1,OR(COUNTIF(O2:O10,"&gt;0")=1,COUNTIF(O2:O10,"&gt;0")=2)),$G$11+$AQ$1,0))</f>
        <v>0</v>
      </c>
      <c r="P11" s="391">
        <f>IF(AND($F11=P$1,$G11=Q$1,COUNTIF(P2:P10,"&gt;0")&lt;=1),$F$11-$AQ$1,IF(AND($F11=P$1,$G11=Q$1,COUNTIF(P2:P10,"&gt;0")&gt;1),$F$11+$AQ$1,0))</f>
        <v>0</v>
      </c>
      <c r="Q11" s="392">
        <f>IF(AND($F11=P$1,$G11=Q$1,OR(COUNTIF(Q2:Q10,"&gt;0")=0,COUNTIF(Q2:Q10,"&gt;0")=3)),$G$11-$AQ$1,IF(AND($F11=P$1,$G11=Q$1,OR(COUNTIF(Q2:Q10,"&gt;0")=1,COUNTIF(Q2:Q10,"&gt;0")=2)),$G$11+$AQ$1,0))</f>
        <v>0</v>
      </c>
      <c r="R11" s="391">
        <f>IF(AND($F11=R$1,$G11=S$1,COUNTIF(R2:R10,"&gt;0")&lt;=1),$F$11-$AQ$1,IF(AND($F11=R$1,$G11=S$1,COUNTIF(R2:R10,"&gt;0")&gt;1),$F$11+$AQ$1,0))</f>
        <v>0</v>
      </c>
      <c r="S11" s="392">
        <f>IF(AND($F11=R$1,$G11=S$1,OR(COUNTIF(S2:S10,"&gt;0")=0,COUNTIF(S2:S10,"&gt;0")=3)),$G$11-$AQ$1,IF(AND($F11=R$1,$G11=S$1,OR(COUNTIF(S2:S10,"&gt;0")=1,COUNTIF(S2:S10,"&gt;0")=2)),$G$11+$AQ$1,0))</f>
        <v>0</v>
      </c>
      <c r="T11" s="391">
        <f>IF(AND($F11=T$1,$G11=U$1,COUNTIF(T2:T10,"&gt;0")&lt;=1),$F$11-$AQ$1,IF(AND($F11=T$1,$G11=U$1,COUNTIF(T2:T10,"&gt;0")&gt;1),$F$11+$AQ$1,0))</f>
        <v>0</v>
      </c>
      <c r="U11" s="392">
        <f>IF(AND($F11=T$1,$G11=U$1,OR(COUNTIF(U2:U10,"&gt;0")=0,COUNTIF(U2:U10,"&gt;0")=3)),$G$11-$AQ$1,IF(AND($F11=T$1,$G11=U$1,OR(COUNTIF(U2:U10,"&gt;0")=1,COUNTIF(U2:U10,"&gt;0")=2)),$G$11+$AQ$1,0))</f>
        <v>0</v>
      </c>
      <c r="V11" s="391">
        <f>IF(AND($F11=V$1,$G11=W$1,COUNTIF(V2:V10,"&gt;0")&lt;=1),$F$11-$AQ$1,IF(AND($F11=V$1,$G11=W$1,COUNTIF(V2:V10,"&gt;0")&gt;1),$F$11+$AQ$1,0))</f>
        <v>0</v>
      </c>
      <c r="W11" s="392">
        <f>IF(AND($F11=V$1,$G11=W$1,OR(COUNTIF(W2:W10,"&gt;0")=0,COUNTIF(W2:W10,"&gt;0")=3)),$G$11-$AQ$1,IF(AND($F11=V$1,$G11=W$1,OR(COUNTIF(W2:W10,"&gt;0")=1,COUNTIF(W2:W10,"&gt;0")=2)),$G$11+$AQ$1,0))</f>
        <v>0</v>
      </c>
      <c r="X11" s="391">
        <f>IF(AND($F11=X$1,$G11=Y$1,COUNTIF(X2:X10,"&gt;0")&lt;=1),$F$11-$AQ$1,IF(AND($F11=X$1,$G11=Y$1,COUNTIF(X2:X10,"&gt;0")&gt;1),$F$11+$AQ$1,0))</f>
        <v>0</v>
      </c>
      <c r="Y11" s="392">
        <f>IF(AND($F11=X$1,$G11=Y$1,OR(COUNTIF(Y2:Y10,"&gt;0")=0,COUNTIF(Y2:Y10,"&gt;0")=3)),$G$11-$AQ$1,IF(AND($F11=X$1,$G11=Y$1,OR(COUNTIF(Y2:Y10,"&gt;0")=1,COUNTIF(Y2:Y10,"&gt;0")=2)),$G$11+$AQ$1,0))</f>
        <v>0</v>
      </c>
      <c r="Z11" s="391">
        <f>IF(AND($F11=Z$1,$G11=AA$1,COUNTIF(Z2:Z10,"&gt;0")&lt;=1),$F$11-$AQ$1,IF(AND($F11=Z$1,$G11=AA$1,COUNTIF(Z2:Z10,"&gt;0")&gt;1),$F$11+$AQ$1,0))</f>
        <v>0</v>
      </c>
      <c r="AA11" s="392">
        <f>IF(AND($F11=Z$1,$G11=AA$1,OR(COUNTIF(AA2:AA10,"&gt;0")=0,COUNTIF(AA2:AA10,"&gt;0")=3)),$G$11-$AQ$1,IF(AND($F11=Z$1,$G11=AA$1,OR(COUNTIF(AA2:AA10,"&gt;0")=1,COUNTIF(AA2:AA10,"&gt;0")=2)),$G$11+$AQ$1,0))</f>
        <v>0</v>
      </c>
      <c r="AB11" s="391">
        <f>IF(AND($F11=AB$1,$G11=AC$1,COUNTIF(AB2:AB10,"&gt;0")&lt;=1),$F$11-$AQ$1,IF(AND($F11=AB$1,$G11=AC$1,COUNTIF(AB2:AB10,"&gt;0")&gt;1),$F$11+$AQ$1,0))</f>
        <v>0</v>
      </c>
      <c r="AC11" s="392">
        <f>IF(AND($F11=AB$1,$G11=AC$1,OR(COUNTIF(AC2:AC10,"&gt;0")=0,COUNTIF(AC2:AC10,"&gt;0")=3)),$G$11-$AQ$1,IF(AND($F11=AB$1,$G11=AC$1,OR(COUNTIF(AC2:AC10,"&gt;0")=1,COUNTIF(AC2:AC10,"&gt;0")=2)),$G$11+$AQ$1,0))</f>
        <v>0</v>
      </c>
      <c r="AD11" s="391">
        <f>IF(AND($F11=AD$1,$G11=AE$1,COUNTIF(AD2:AD10,"&gt;0")&lt;=1),$F$11-$AQ$1,IF(AND($F11=AD$1,$G11=AE$1,COUNTIF(AD2:AD10,"&gt;0")&gt;1),$F$11+$AQ$1,0))</f>
        <v>0</v>
      </c>
      <c r="AE11" s="392">
        <f>IF(AND($F11=AD$1,$G11=AE$1,OR(COUNTIF(AE2:AE10,"&gt;0")=0,COUNTIF(AE2:AE10,"&gt;0")=3)),$G$11-$AQ$1,IF(AND($F11=AD$1,$G11=AE$1,OR(COUNTIF(AE2:AE10,"&gt;0")=1,COUNTIF(AE2:AE10,"&gt;0")=2)),$G$11+$AQ$1,0))</f>
        <v>0</v>
      </c>
      <c r="AF11" s="391">
        <f>IF(AND($F11=AF$1,$G11=AG$1,COUNTIF(AF2:AF10,"&gt;0")&lt;=1),$F$11-$AQ$1,IF(AND($F11=AF$1,$G11=AG$1,COUNTIF(AF2:AF10,"&gt;0")&gt;1),$F$11+$AQ$1,0))</f>
        <v>0</v>
      </c>
      <c r="AG11" s="392">
        <f>IF(AND($F11=AF$1,$G11=AG$1,OR(COUNTIF(AG2:AG10,"&gt;0")=0,COUNTIF(AG2:AG10,"&gt;0")=3)),$G$11-$AQ$1,IF(AND($F11=AF$1,$G11=AG$1,OR(COUNTIF(AG2:AG10,"&gt;0")=1,COUNTIF(AG2:AG10,"&gt;0")=2)),$G$11+$AQ$1,0))</f>
        <v>0</v>
      </c>
      <c r="AH11" s="391">
        <f>IF(AND($F11=AH$1,$G11=AI$1,COUNTIF(AH2:AH10,"&gt;0")&lt;=1),$F$11-$AQ$1,IF(AND($F11=AH$1,$G11=AI$1,COUNTIF(AH2:AH10,"&gt;0")&gt;1),$F$11+$AQ$1,0))</f>
        <v>0</v>
      </c>
      <c r="AI11" s="392">
        <f>IF(AND($F11=AH$1,$G11=AI$1,OR(COUNTIF(AI2:AI10,"&gt;0")=0,COUNTIF(AI2:AI10,"&gt;0")=3)),$G$11-$AQ$1,IF(AND($F11=AH$1,$G11=AI$1,OR(COUNTIF(AI2:AI10,"&gt;0")=1,COUNTIF(AI2:AI10,"&gt;0")=2)),$G$11+$AQ$1,0))</f>
        <v>0</v>
      </c>
      <c r="AJ11" s="391">
        <f>IF(AND($F11=AJ$1,$G11=AK$1,COUNTIF(AJ2:AJ10,"&gt;0")&lt;=1),$F$11-$AQ$1,IF(AND($F11=AJ$1,$G11=AK$1,COUNTIF(AJ2:AJ10,"&gt;0")&gt;1),$F$11+$AQ$1,0))</f>
        <v>0</v>
      </c>
      <c r="AK11" s="392">
        <f>IF(AND($F11=AJ$1,$G11=AK$1,OR(COUNTIF(AK2:AK10,"&gt;0")=0,COUNTIF(AK2:AK10,"&gt;0")=3)),$G$11-$AQ$1,IF(AND($F11=AJ$1,$G11=AK$1,OR(COUNTIF(AK2:AK10,"&gt;0")=1,COUNTIF(AK2:AK10,"&gt;0")=2)),$G$11+$AQ$1,0))</f>
        <v>0</v>
      </c>
      <c r="AL11" s="391">
        <f>IF(AND($F11=AL$1,$G11=AM$1,COUNTIF(AL2:AL10,"&gt;0")&lt;=1),$F$11-$AQ$1,IF(AND($F11=AL$1,$G11=AM$1,COUNTIF(AL2:AL10,"&gt;0")&gt;1),$F$11+$AQ$1,0))</f>
        <v>0</v>
      </c>
      <c r="AM11" s="392">
        <f>IF(AND($F11=AL$1,$G11=AM$1,OR(COUNTIF(AM2:AM10,"&gt;0")=0,COUNTIF(AM2:AM10,"&gt;0")=3)),$G$11-$AQ$1,IF(AND($F11=AL$1,$G11=AM$1,OR(COUNTIF(AM2:AM10,"&gt;0")=1,COUNTIF(AM2:AM10,"&gt;0")=2)),$G$11+$AQ$1,0))</f>
        <v>0</v>
      </c>
      <c r="AN11" s="408">
        <f t="shared" si="0"/>
        <v>0</v>
      </c>
      <c r="AO11" s="409">
        <f t="shared" si="1"/>
        <v>0</v>
      </c>
      <c r="AP11" t="str">
        <f>IF(Projektspørgsmål!$EZ$27="","",Projektspørgsmål!$EZ$27)</f>
        <v/>
      </c>
    </row>
    <row r="12" spans="1:43" x14ac:dyDescent="0.25">
      <c r="A12" s="611"/>
      <c r="B12" s="617"/>
      <c r="C12" s="376" t="b">
        <f>IF(Projektspørgsmål!$FM$30=Projektspørgsmål!$IO$33,TRUE,FALSE)</f>
        <v>0</v>
      </c>
      <c r="D12" s="376">
        <f>IF(C12=TRUE,MAX(D2:D11)+1,0)</f>
        <v>0</v>
      </c>
      <c r="E12" s="375" t="str">
        <f>Projektspørgsmål!FX2</f>
        <v>Materialer og arkitektur</v>
      </c>
      <c r="F12" s="376">
        <f>Projektspørgsmål!JI7</f>
        <v>0</v>
      </c>
      <c r="G12" s="376">
        <f>Projektspørgsmål!JI11</f>
        <v>0</v>
      </c>
      <c r="H12" s="376">
        <f>IF(AND($F12=H$1,$G12=I$1,COUNTIF(H2:H11,"&gt;0")&lt;=1),$F$12-$AQ$1,IF(AND($F12=H$1,$G12=I$1,COUNTIF(H2:H11,"&gt;0")&gt;1),$F$12+$AQ$1,0))</f>
        <v>0</v>
      </c>
      <c r="I12" s="392">
        <f>IF(AND($F12=H$1,$G12=I$1,OR(COUNTIF(I2:I11,"&gt;0")=0,COUNTIF(I2:I11,"&gt;0")=3)),$G$12-$AQ$1,IF(AND($F12=H$1,$G12=I$1,OR(COUNTIF(I2:I11,"&gt;0")=1,COUNTIF(I2:I11,"&gt;0")=2)),$G$12+$AQ$1,0))</f>
        <v>0</v>
      </c>
      <c r="J12" s="391">
        <f>IF(AND($F12=J$1,$G12=K$1,COUNTIF(J2:J11,"&gt;0")&lt;=1),$F$12-$AQ$1,IF(AND($F12=J$1,$G12=K$1,COUNTIF(J2:J11,"&gt;0")&gt;1),$F$12+$AQ$1,0))</f>
        <v>0</v>
      </c>
      <c r="K12" s="392">
        <f>IF(AND($F12=J$1,$G12=K$1,OR(COUNTIF(K2:K11,"&gt;0")=0,COUNTIF(K2:K11,"&gt;0")=3)),$G$12-$AQ$1,IF(AND($F12=J$1,$G12=K$1,OR(COUNTIF(K2:K11,"&gt;0")=1,COUNTIF(K2:K11,"&gt;0")=2)),$G$12+$AQ$1,0))</f>
        <v>0</v>
      </c>
      <c r="L12" s="391">
        <f>IF(AND($F12=L$1,$G12=M$1,COUNTIF(L2:L11,"&gt;0")&lt;=1),$F$12-$AQ$1,IF(AND($F12=L$1,$G12=M$1,COUNTIF(L2:L11,"&gt;0")&gt;1),$F$12+$AQ$1,0))</f>
        <v>0</v>
      </c>
      <c r="M12" s="392">
        <f>IF(AND($F12=L$1,$G12=M$1,OR(COUNTIF(M2:M11,"&gt;0")=0,COUNTIF(M2:M11,"&gt;0")=3)),$G$12-$AQ$1,IF(AND($F12=L$1,$G12=M$1,OR(COUNTIF(M2:M11,"&gt;0")=1,COUNTIF(M2:M11,"&gt;0")=2)),$G$12+$AQ$1,0))</f>
        <v>0</v>
      </c>
      <c r="N12" s="391">
        <f>IF(AND($F12=N$1,$G12=O$1,COUNTIF(N2:N11,"&gt;0")&lt;=1),$F$12-$AQ$1,IF(AND($F12=N$1,$G12=O$1,COUNTIF(N2:N11,"&gt;0")&gt;1),$F$12+$AQ$1,0))</f>
        <v>0</v>
      </c>
      <c r="O12" s="392">
        <f>IF(AND($F12=N$1,$G12=O$1,OR(COUNTIF(O2:O11,"&gt;0")=0,COUNTIF(O2:O11,"&gt;0")=3)),$G$12-$AQ$1,IF(AND($F12=N$1,$G12=O$1,OR(COUNTIF(O2:O11,"&gt;0")=1,COUNTIF(O2:O11,"&gt;0")=2)),$G$12+$AQ$1,0))</f>
        <v>0</v>
      </c>
      <c r="P12" s="391">
        <f>IF(AND($F12=P$1,$G12=Q$1,COUNTIF(P2:P11,"&gt;0")&lt;=1),$F$12-$AQ$1,IF(AND($F12=P$1,$G12=Q$1,COUNTIF(P2:P11,"&gt;0")&gt;1),$F$12+$AQ$1,0))</f>
        <v>0</v>
      </c>
      <c r="Q12" s="392">
        <f>IF(AND($F12=P$1,$G12=Q$1,OR(COUNTIF(Q2:Q11,"&gt;0")=0,COUNTIF(Q2:Q11,"&gt;0")=3)),$G$12-$AQ$1,IF(AND($F12=P$1,$G12=Q$1,OR(COUNTIF(Q2:Q11,"&gt;0")=1,COUNTIF(Q2:Q11,"&gt;0")=2)),$G$12+$AQ$1,0))</f>
        <v>0</v>
      </c>
      <c r="R12" s="391">
        <f>IF(AND($F12=R$1,$G12=S$1,COUNTIF(R2:R11,"&gt;0")&lt;=1),$F$12-$AQ$1,IF(AND($F12=R$1,$G12=S$1,COUNTIF(R2:R11,"&gt;0")&gt;1),$F$12+$AQ$1,0))</f>
        <v>0</v>
      </c>
      <c r="S12" s="392">
        <f>IF(AND($F12=R$1,$G12=S$1,OR(COUNTIF(S2:S11,"&gt;0")=0,COUNTIF(S2:S11,"&gt;0")=3)),$G$12-$AQ$1,IF(AND($F12=R$1,$G12=S$1,OR(COUNTIF(S2:S11,"&gt;0")=1,COUNTIF(S2:S11,"&gt;0")=2)),$G$12+$AQ$1,0))</f>
        <v>0</v>
      </c>
      <c r="T12" s="391">
        <f>IF(AND($F12=T$1,$G12=U$1,COUNTIF(T2:T11,"&gt;0")&lt;=1),$F$12-$AQ$1,IF(AND($F12=T$1,$G12=U$1,COUNTIF(T2:T11,"&gt;0")&gt;1),$F$12+$AQ$1,0))</f>
        <v>0</v>
      </c>
      <c r="U12" s="392">
        <f>IF(AND($F12=T$1,$G12=U$1,OR(COUNTIF(U2:U11,"&gt;0")=0,COUNTIF(U2:U11,"&gt;0")=3)),$G$12-$AQ$1,IF(AND($F12=T$1,$G12=U$1,OR(COUNTIF(U2:U11,"&gt;0")=1,COUNTIF(U2:U11,"&gt;0")=2)),$G$12+$AQ$1,0))</f>
        <v>0</v>
      </c>
      <c r="V12" s="391">
        <f>IF(AND($F12=V$1,$G12=W$1,COUNTIF(V2:V11,"&gt;0")&lt;=1),$F$12-$AQ$1,IF(AND($F12=V$1,$G12=W$1,COUNTIF(V2:V11,"&gt;0")&gt;1),$F$12+$AQ$1,0))</f>
        <v>0</v>
      </c>
      <c r="W12" s="392">
        <f>IF(AND($F12=V$1,$G12=W$1,OR(COUNTIF(W2:W11,"&gt;0")=0,COUNTIF(W2:W11,"&gt;0")=3)),$G$12-$AQ$1,IF(AND($F12=V$1,$G12=W$1,OR(COUNTIF(W2:W11,"&gt;0")=1,COUNTIF(W2:W11,"&gt;0")=2)),$G$12+$AQ$1,0))</f>
        <v>0</v>
      </c>
      <c r="X12" s="391">
        <f>IF(AND($F12=X$1,$G12=Y$1,COUNTIF(X2:X11,"&gt;0")&lt;=1),$F$12-$AQ$1,IF(AND($F12=X$1,$G12=Y$1,COUNTIF(X2:X11,"&gt;0")&gt;1),$F$12+$AQ$1,0))</f>
        <v>0</v>
      </c>
      <c r="Y12" s="392">
        <f>IF(AND($F12=X$1,$G12=Y$1,OR(COUNTIF(Y2:Y11,"&gt;0")=0,COUNTIF(Y2:Y11,"&gt;0")=3)),$G$12-$AQ$1,IF(AND($F12=X$1,$G12=Y$1,OR(COUNTIF(Y2:Y11,"&gt;0")=1,COUNTIF(Y2:Y11,"&gt;0")=2)),$G$12+$AQ$1,0))</f>
        <v>0</v>
      </c>
      <c r="Z12" s="391">
        <f>IF(AND($F12=Z$1,$G12=AA$1,COUNTIF(Z2:Z11,"&gt;0")&lt;=1),$F$12-$AQ$1,IF(AND($F12=Z$1,$G12=AA$1,COUNTIF(Z2:Z11,"&gt;0")&gt;1),$F$12+$AQ$1,0))</f>
        <v>0</v>
      </c>
      <c r="AA12" s="392">
        <f>IF(AND($F12=Z$1,$G12=AA$1,OR(COUNTIF(AA2:AA11,"&gt;0")=0,COUNTIF(AA2:AA11,"&gt;0")=3)),$G$12-$AQ$1,IF(AND($F12=Z$1,$G12=AA$1,OR(COUNTIF(AA2:AA11,"&gt;0")=1,COUNTIF(AA2:AA11,"&gt;0")=2)),$G$12+$AQ$1,0))</f>
        <v>0</v>
      </c>
      <c r="AB12" s="391">
        <f>IF(AND($F12=AB$1,$G12=AC$1,COUNTIF(AB2:AB11,"&gt;0")&lt;=1),$F$12-$AQ$1,IF(AND($F12=AB$1,$G12=AC$1,COUNTIF(AB2:AB11,"&gt;0")&gt;1),$F$12+$AQ$1,0))</f>
        <v>0</v>
      </c>
      <c r="AC12" s="392">
        <f>IF(AND($F12=AB$1,$G12=AC$1,OR(COUNTIF(AC2:AC11,"&gt;0")=0,COUNTIF(AC2:AC11,"&gt;0")=3)),$G$12-$AQ$1,IF(AND($F12=AB$1,$G12=AC$1,OR(COUNTIF(AC2:AC11,"&gt;0")=1,COUNTIF(AC2:AC11,"&gt;0")=2)),$G$12+$AQ$1,0))</f>
        <v>0</v>
      </c>
      <c r="AD12" s="391">
        <f>IF(AND($F12=AD$1,$G12=AE$1,COUNTIF(AD2:AD11,"&gt;0")&lt;=1),$F$12-$AQ$1,IF(AND($F12=AD$1,$G12=AE$1,COUNTIF(AD2:AD11,"&gt;0")&gt;1),$F$12+$AQ$1,0))</f>
        <v>0</v>
      </c>
      <c r="AE12" s="392">
        <f>IF(AND($F12=AD$1,$G12=AE$1,OR(COUNTIF(AE2:AE11,"&gt;0")=0,COUNTIF(AE2:AE11,"&gt;0")=3)),$G$12-$AQ$1,IF(AND($F12=AD$1,$G12=AE$1,OR(COUNTIF(AE2:AE11,"&gt;0")=1,COUNTIF(AE2:AE11,"&gt;0")=2)),$G$12+$AQ$1,0))</f>
        <v>0</v>
      </c>
      <c r="AF12" s="391">
        <f>IF(AND($F12=AF$1,$G12=AG$1,COUNTIF(AF2:AF11,"&gt;0")&lt;=1),$F$12-$AQ$1,IF(AND($F12=AF$1,$G12=AG$1,COUNTIF(AF2:AF11,"&gt;0")&gt;1),$F$12+$AQ$1,0))</f>
        <v>0</v>
      </c>
      <c r="AG12" s="392">
        <f>IF(AND($F12=AF$1,$G12=AG$1,OR(COUNTIF(AG2:AG11,"&gt;0")=0,COUNTIF(AG2:AG11,"&gt;0")=3)),$G$12-$AQ$1,IF(AND($F12=AF$1,$G12=AG$1,OR(COUNTIF(AG2:AG11,"&gt;0")=1,COUNTIF(AG2:AG11,"&gt;0")=2)),$G$12+$AQ$1,0))</f>
        <v>0</v>
      </c>
      <c r="AH12" s="391">
        <f>IF(AND($F12=AH$1,$G12=AI$1,COUNTIF(AH2:AH11,"&gt;0")&lt;=1),$F$12-$AQ$1,IF(AND($F12=AH$1,$G12=AI$1,COUNTIF(AH2:AH11,"&gt;0")&gt;1),$F$12+$AQ$1,0))</f>
        <v>0</v>
      </c>
      <c r="AI12" s="392">
        <f>IF(AND($F12=AH$1,$G12=AI$1,OR(COUNTIF(AI2:AI11,"&gt;0")=0,COUNTIF(AI2:AI11,"&gt;0")=3)),$G$12-$AQ$1,IF(AND($F12=AH$1,$G12=AI$1,OR(COUNTIF(AI2:AI11,"&gt;0")=1,COUNTIF(AI2:AI11,"&gt;0")=2)),$G$12+$AQ$1,0))</f>
        <v>0</v>
      </c>
      <c r="AJ12" s="391">
        <f>IF(AND($F12=AJ$1,$G12=AK$1,COUNTIF(AJ2:AJ11,"&gt;0")&lt;=1),$F$12-$AQ$1,IF(AND($F12=AJ$1,$G12=AK$1,COUNTIF(AJ2:AJ11,"&gt;0")&gt;1),$F$12+$AQ$1,0))</f>
        <v>0</v>
      </c>
      <c r="AK12" s="392">
        <f>IF(AND($F12=AJ$1,$G12=AK$1,OR(COUNTIF(AK2:AK11,"&gt;0")=0,COUNTIF(AK2:AK11,"&gt;0")=3)),$G$12-$AQ$1,IF(AND($F12=AJ$1,$G12=AK$1,OR(COUNTIF(AK2:AK11,"&gt;0")=1,COUNTIF(AK2:AK11,"&gt;0")=2)),$G$12+$AQ$1,0))</f>
        <v>0</v>
      </c>
      <c r="AL12" s="391">
        <f>IF(AND($F12=AL$1,$G12=AM$1,COUNTIF(AL2:AL11,"&gt;0")&lt;=1),$F$12-$AQ$1,IF(AND($F12=AL$1,$G12=AM$1,COUNTIF(AL2:AL11,"&gt;0")&gt;1),$F$12+$AQ$1,0))</f>
        <v>0</v>
      </c>
      <c r="AM12" s="392">
        <f>IF(AND($F12=AL$1,$G12=AM$1,OR(COUNTIF(AM2:AM11,"&gt;0")=0,COUNTIF(AM2:AM11,"&gt;0")=3)),$G$12-$AQ$1,IF(AND($F12=AL$1,$G12=AM$1,OR(COUNTIF(AM2:AM11,"&gt;0")=1,COUNTIF(AM2:AM11,"&gt;0")=2)),$G$12+$AQ$1,0))</f>
        <v>0</v>
      </c>
      <c r="AN12" s="408">
        <f t="shared" si="0"/>
        <v>0</v>
      </c>
      <c r="AO12" s="409">
        <f t="shared" si="1"/>
        <v>0</v>
      </c>
      <c r="AP12" t="str">
        <f>IF(Projektspørgsmål!$FM$27="","",Projektspørgsmål!$FM$27)</f>
        <v/>
      </c>
    </row>
    <row r="13" spans="1:43" x14ac:dyDescent="0.25">
      <c r="A13" s="611"/>
      <c r="B13" s="617"/>
      <c r="C13" s="376" t="b">
        <f>IF(Projektspørgsmål!$FZ$30=Projektspørgsmål!$IO$33,TRUE,FALSE)</f>
        <v>0</v>
      </c>
      <c r="D13" s="376">
        <f>IF(C13=TRUE,MAX(D2:D12)+1,0)</f>
        <v>0</v>
      </c>
      <c r="E13" s="375" t="str">
        <f>Projektspørgsmål!GK2</f>
        <v>Cirkularitet</v>
      </c>
      <c r="F13" s="376">
        <f>Projektspørgsmål!JK7</f>
        <v>0</v>
      </c>
      <c r="G13" s="376">
        <f>Projektspørgsmål!JK11</f>
        <v>0</v>
      </c>
      <c r="H13" s="376">
        <f>IF(AND($F13=H$1,$G13=I$1,COUNTIF(H2:H12,"&gt;0")&lt;=1),$F$13-$AQ$1,IF(AND($F13=H$1,$G13=I$1,COUNTIF(H2:H12,"&gt;0")&gt;1),$F$13+$AQ$1,0))</f>
        <v>0</v>
      </c>
      <c r="I13" s="392">
        <f>IF(AND($F13=H$1,$G13=I$1,OR(COUNTIF(I2:I12,"&gt;0")=0,COUNTIF(I2:I12,"&gt;0")=3)),$G$13-$AQ$1,IF(AND($F13=H$1,$G13=I$1,OR(COUNTIF(I2:I12,"&gt;0")=1,COUNTIF(I2:I12,"&gt;0")=2)),$G$13+$AQ$1,0))</f>
        <v>0</v>
      </c>
      <c r="J13" s="391">
        <f>IF(AND($F13=J$1,$G13=K$1,COUNTIF(J2:J12,"&gt;0")&lt;=1),$F$13-$AQ$1,IF(AND($F13=J$1,$G13=K$1,COUNTIF(J2:J12,"&gt;0")&gt;1),$F$13+$AQ$1,0))</f>
        <v>0</v>
      </c>
      <c r="K13" s="392">
        <f>IF(AND($F13=J$1,$G13=K$1,OR(COUNTIF(K2:K12,"&gt;0")=0,COUNTIF(K2:K12,"&gt;0")=3)),$G$13-$AQ$1,IF(AND($F13=J$1,$G13=K$1,OR(COUNTIF(K2:K12,"&gt;0")=1,COUNTIF(K2:K12,"&gt;0")=2)),$G$13+$AQ$1,0))</f>
        <v>0</v>
      </c>
      <c r="L13" s="391">
        <f>IF(AND($F13=L$1,$G13=M$1,COUNTIF(L2:L12,"&gt;0")&lt;=1),$F$13-$AQ$1,IF(AND($F13=L$1,$G13=M$1,COUNTIF(L2:L12,"&gt;0")&gt;1),$F$13+$AQ$1,0))</f>
        <v>0</v>
      </c>
      <c r="M13" s="392">
        <f>IF(AND($F13=L$1,$G13=M$1,OR(COUNTIF(M2:M12,"&gt;0")=0,COUNTIF(M2:M12,"&gt;0")=3)),$G$13-$AQ$1,IF(AND($F13=L$1,$G13=M$1,OR(COUNTIF(M2:M12,"&gt;0")=1,COUNTIF(M2:M12,"&gt;0")=2)),$G$13+$AQ$1,0))</f>
        <v>0</v>
      </c>
      <c r="N13" s="391">
        <f>IF(AND($F13=N$1,$G13=O$1,COUNTIF(N2:N12,"&gt;0")&lt;=1),$F$13-$AQ$1,IF(AND($F13=N$1,$G13=O$1,COUNTIF(N2:N12,"&gt;0")&gt;1),$F$13+$AQ$1,0))</f>
        <v>0</v>
      </c>
      <c r="O13" s="392">
        <f>IF(AND($F13=N$1,$G13=O$1,OR(COUNTIF(O2:O12,"&gt;0")=0,COUNTIF(O2:O12,"&gt;0")=3)),$G$13-$AQ$1,IF(AND($F13=N$1,$G13=O$1,OR(COUNTIF(O2:O12,"&gt;0")=1,COUNTIF(O2:O12,"&gt;0")=2)),$G$13+$AQ$1,0))</f>
        <v>0</v>
      </c>
      <c r="P13" s="391">
        <f>IF(AND($F13=P$1,$G13=Q$1,COUNTIF(P2:P12,"&gt;0")&lt;=1),$F$13-$AQ$1,IF(AND($F13=P$1,$G13=Q$1,COUNTIF(P2:P12,"&gt;0")&gt;1),$F$13+$AQ$1,0))</f>
        <v>0</v>
      </c>
      <c r="Q13" s="392">
        <f>IF(AND($F13=P$1,$G13=Q$1,OR(COUNTIF(Q2:Q12,"&gt;0")=0,COUNTIF(Q2:Q12,"&gt;0")=3)),$G$13-$AQ$1,IF(AND($F13=P$1,$G13=Q$1,OR(COUNTIF(Q2:Q12,"&gt;0")=1,COUNTIF(Q2:Q12,"&gt;0")=2)),$G$13+$AQ$1,0))</f>
        <v>0</v>
      </c>
      <c r="R13" s="391">
        <f>IF(AND($F13=R$1,$G13=S$1,COUNTIF(R2:R12,"&gt;0")&lt;=1),$F$13-$AQ$1,IF(AND($F13=R$1,$G13=S$1,COUNTIF(R2:R12,"&gt;0")&gt;1),$F$13+$AQ$1,0))</f>
        <v>0</v>
      </c>
      <c r="S13" s="392">
        <f>IF(AND($F13=R$1,$G13=S$1,OR(COUNTIF(S2:S12,"&gt;0")=0,COUNTIF(S2:S12,"&gt;0")=3)),$G$13-$AQ$1,IF(AND($F13=R$1,$G13=S$1,OR(COUNTIF(S2:S12,"&gt;0")=1,COUNTIF(S2:S12,"&gt;0")=2)),$G$13+$AQ$1,0))</f>
        <v>0</v>
      </c>
      <c r="T13" s="391">
        <f>IF(AND($F13=T$1,$G13=U$1,COUNTIF(T2:T12,"&gt;0")&lt;=1),$F$13-$AQ$1,IF(AND($F13=T$1,$G13=U$1,COUNTIF(T2:T12,"&gt;0")&gt;1),$F$13+$AQ$1,0))</f>
        <v>0</v>
      </c>
      <c r="U13" s="392">
        <f>IF(AND($F13=T$1,$G13=U$1,OR(COUNTIF(U2:U12,"&gt;0")=0,COUNTIF(U2:U12,"&gt;0")=3)),$G$13-$AQ$1,IF(AND($F13=T$1,$G13=U$1,OR(COUNTIF(U2:U12,"&gt;0")=1,COUNTIF(U2:U12,"&gt;0")=2)),$G$13+$AQ$1,0))</f>
        <v>0</v>
      </c>
      <c r="V13" s="391">
        <f>IF(AND($F13=V$1,$G13=W$1,COUNTIF(V2:V12,"&gt;0")&lt;=1),$F$13-$AQ$1,IF(AND($F13=V$1,$G13=W$1,COUNTIF(V2:V12,"&gt;0")&gt;1),$F$13+$AQ$1,0))</f>
        <v>0</v>
      </c>
      <c r="W13" s="392">
        <f>IF(AND($F13=V$1,$G13=W$1,OR(COUNTIF(W2:W12,"&gt;0")=0,COUNTIF(W2:W12,"&gt;0")=3)),$G$13-$AQ$1,IF(AND($F13=V$1,$G13=W$1,OR(COUNTIF(W2:W12,"&gt;0")=1,COUNTIF(W2:W12,"&gt;0")=2)),$G$13+$AQ$1,0))</f>
        <v>0</v>
      </c>
      <c r="X13" s="391">
        <f>IF(AND($F13=X$1,$G13=Y$1,COUNTIF(X2:X12,"&gt;0")&lt;=1),$F$13-$AQ$1,IF(AND($F13=X$1,$G13=Y$1,COUNTIF(X2:X12,"&gt;0")&gt;1),$F$13+$AQ$1,0))</f>
        <v>0</v>
      </c>
      <c r="Y13" s="392">
        <f>IF(AND($F13=X$1,$G13=Y$1,OR(COUNTIF(Y2:Y12,"&gt;0")=0,COUNTIF(Y2:Y12,"&gt;0")=3)),$G$13-$AQ$1,IF(AND($F13=X$1,$G13=Y$1,OR(COUNTIF(Y2:Y12,"&gt;0")=1,COUNTIF(Y2:Y12,"&gt;0")=2)),$G$13+$AQ$1,0))</f>
        <v>0</v>
      </c>
      <c r="Z13" s="391">
        <f>IF(AND($F13=Z$1,$G13=AA$1,COUNTIF(Z2:Z12,"&gt;0")&lt;=1),$F$13-$AQ$1,IF(AND($F13=Z$1,$G13=AA$1,COUNTIF(Z2:Z12,"&gt;0")&gt;1),$F$13+$AQ$1,0))</f>
        <v>0</v>
      </c>
      <c r="AA13" s="392">
        <f>IF(AND($F13=Z$1,$G13=AA$1,OR(COUNTIF(AA2:AA12,"&gt;0")=0,COUNTIF(AA2:AA12,"&gt;0")=3)),$G$13-$AQ$1,IF(AND($F13=Z$1,$G13=AA$1,OR(COUNTIF(AA2:AA12,"&gt;0")=1,COUNTIF(AA2:AA12,"&gt;0")=2)),$G$13+$AQ$1,0))</f>
        <v>0</v>
      </c>
      <c r="AB13" s="391">
        <f>IF(AND($F13=AB$1,$G13=AC$1,COUNTIF(AB2:AB12,"&gt;0")&lt;=1),$F$13-$AQ$1,IF(AND($F13=AB$1,$G13=AC$1,COUNTIF(AB2:AB12,"&gt;0")&gt;1),$F$13+$AQ$1,0))</f>
        <v>0</v>
      </c>
      <c r="AC13" s="392">
        <f>IF(AND($F13=AB$1,$G13=AC$1,OR(COUNTIF(AC2:AC12,"&gt;0")=0,COUNTIF(AC2:AC12,"&gt;0")=3)),$G$13-$AQ$1,IF(AND($F13=AB$1,$G13=AC$1,OR(COUNTIF(AC2:AC12,"&gt;0")=1,COUNTIF(AC2:AC12,"&gt;0")=2)),$G$13+$AQ$1,0))</f>
        <v>0</v>
      </c>
      <c r="AD13" s="391">
        <f>IF(AND($F13=AD$1,$G13=AE$1,COUNTIF(AD2:AD12,"&gt;0")&lt;=1),$F$13-$AQ$1,IF(AND($F13=AD$1,$G13=AE$1,COUNTIF(AD2:AD12,"&gt;0")&gt;1),$F$13+$AQ$1,0))</f>
        <v>0</v>
      </c>
      <c r="AE13" s="392">
        <f>IF(AND($F13=AD$1,$G13=AE$1,OR(COUNTIF(AE2:AE12,"&gt;0")=0,COUNTIF(AE2:AE12,"&gt;0")=3)),$G$13-$AQ$1,IF(AND($F13=AD$1,$G13=AE$1,OR(COUNTIF(AE2:AE12,"&gt;0")=1,COUNTIF(AE2:AE12,"&gt;0")=2)),$G$13+$AQ$1,0))</f>
        <v>0</v>
      </c>
      <c r="AF13" s="391">
        <f>IF(AND($F13=AF$1,$G13=AG$1,COUNTIF(AF2:AF12,"&gt;0")&lt;=1),$F$13-$AQ$1,IF(AND($F13=AF$1,$G13=AG$1,COUNTIF(AF2:AF12,"&gt;0")&gt;1),$F$13+$AQ$1,0))</f>
        <v>0</v>
      </c>
      <c r="AG13" s="392">
        <f>IF(AND($F13=AF$1,$G13=AG$1,OR(COUNTIF(AG2:AG12,"&gt;0")=0,COUNTIF(AG2:AG12,"&gt;0")=3)),$G$13-$AQ$1,IF(AND($F13=AF$1,$G13=AG$1,OR(COUNTIF(AG2:AG12,"&gt;0")=1,COUNTIF(AG2:AG12,"&gt;0")=2)),$G$13+$AQ$1,0))</f>
        <v>0</v>
      </c>
      <c r="AH13" s="391">
        <f>IF(AND($F13=AH$1,$G13=AI$1,COUNTIF(AH2:AH12,"&gt;0")&lt;=1),$F$13-$AQ$1,IF(AND($F13=AH$1,$G13=AI$1,COUNTIF(AH2:AH12,"&gt;0")&gt;1),$F$13+$AQ$1,0))</f>
        <v>0</v>
      </c>
      <c r="AI13" s="392">
        <f>IF(AND($F13=AH$1,$G13=AI$1,OR(COUNTIF(AI2:AI12,"&gt;0")=0,COUNTIF(AI2:AI12,"&gt;0")=3)),$G$13-$AQ$1,IF(AND($F13=AH$1,$G13=AI$1,OR(COUNTIF(AI2:AI12,"&gt;0")=1,COUNTIF(AI2:AI12,"&gt;0")=2)),$G$13+$AQ$1,0))</f>
        <v>0</v>
      </c>
      <c r="AJ13" s="391">
        <f>IF(AND($F13=AJ$1,$G13=AK$1,COUNTIF(AJ2:AJ12,"&gt;0")&lt;=1),$F$13-$AQ$1,IF(AND($F13=AJ$1,$G13=AK$1,COUNTIF(AJ2:AJ12,"&gt;0")&gt;1),$F$13+$AQ$1,0))</f>
        <v>0</v>
      </c>
      <c r="AK13" s="392">
        <f>IF(AND($F13=AJ$1,$G13=AK$1,OR(COUNTIF(AK2:AK12,"&gt;0")=0,COUNTIF(AK2:AK12,"&gt;0")=3)),$G$13-$AQ$1,IF(AND($F13=AJ$1,$G13=AK$1,OR(COUNTIF(AK2:AK12,"&gt;0")=1,COUNTIF(AK2:AK12,"&gt;0")=2)),$G$13+$AQ$1,0))</f>
        <v>0</v>
      </c>
      <c r="AL13" s="391">
        <f>IF(AND($F13=AL$1,$G13=AM$1,COUNTIF(AL2:AL12,"&gt;0")&lt;=1),$F$13-$AQ$1,IF(AND($F13=AL$1,$G13=AM$1,COUNTIF(AL2:AL12,"&gt;0")&gt;1),$F$13+$AQ$1,0))</f>
        <v>0</v>
      </c>
      <c r="AM13" s="392">
        <f>IF(AND($F13=AL$1,$G13=AM$1,OR(COUNTIF(AM2:AM12,"&gt;0")=0,COUNTIF(AM2:AM12,"&gt;0")=3)),$G$13-$AQ$1,IF(AND($F13=AL$1,$G13=AM$1,OR(COUNTIF(AM2:AM12,"&gt;0")=1,COUNTIF(AM2:AM12,"&gt;0")=2)),$G$13+$AQ$1,0))</f>
        <v>0</v>
      </c>
      <c r="AN13" s="408">
        <f t="shared" si="0"/>
        <v>0</v>
      </c>
      <c r="AO13" s="409">
        <f t="shared" si="1"/>
        <v>0</v>
      </c>
      <c r="AP13" t="str">
        <f>IF(Projektspørgsmål!$FZ$27="","",Projektspørgsmål!$FZ$27)</f>
        <v/>
      </c>
    </row>
    <row r="14" spans="1:43" x14ac:dyDescent="0.25">
      <c r="A14" s="611"/>
      <c r="B14" s="617"/>
      <c r="C14" s="376" t="b">
        <f>IF(Projektspørgsmål!$GM$30=Projektspørgsmål!$IO$33,TRUE,FALSE)</f>
        <v>0</v>
      </c>
      <c r="D14" s="376">
        <f>IF(C14=TRUE,MAX(D2:D13)+1,0)</f>
        <v>0</v>
      </c>
      <c r="E14" s="375" t="str">
        <f>Projektspørgsmål!GX2</f>
        <v xml:space="preserve">Blandede boformer </v>
      </c>
      <c r="F14" s="376">
        <f>Projektspørgsmål!JM7</f>
        <v>0</v>
      </c>
      <c r="G14" s="376">
        <f>Projektspørgsmål!JM11</f>
        <v>0</v>
      </c>
      <c r="H14" s="376">
        <f>IF(AND($F14=H$1,$G14=I$1,COUNTIF(H2:H13,"&gt;0")&lt;=1),$F$14-$AQ$1,IF(AND($F14=H$1,$G14=I$1,COUNTIF(H2:H13,"&gt;0")&gt;1),$F$14+$AQ$1,0))</f>
        <v>0</v>
      </c>
      <c r="I14" s="392">
        <f>IF(AND($F14=H$1,$G14=I$1,OR(COUNTIF(I2:I13,"&gt;0")=0,COUNTIF(I2:I13,"&gt;0")=3)),$G$14-$AQ$1,IF(AND($F14=H$1,$G14=I$1,OR(COUNTIF(I2:I13,"&gt;0")=1,COUNTIF(I2:I13,"&gt;0")=2)),$G$14+$AQ$1,0))</f>
        <v>0</v>
      </c>
      <c r="J14" s="391">
        <f>IF(AND($F14=J$1,$G14=K$1,COUNTIF(J2:J13,"&gt;0")&lt;=1),$F$14-$AQ$1,IF(AND($F14=J$1,$G14=K$1,COUNTIF(J2:J13,"&gt;0")&gt;1),$F$14+$AQ$1,0))</f>
        <v>0</v>
      </c>
      <c r="K14" s="392">
        <f>IF(AND($F14=J$1,$G14=K$1,OR(COUNTIF(K2:K13,"&gt;0")=0,COUNTIF(K2:K13,"&gt;0")=3)),$G$14-$AQ$1,IF(AND($F14=J$1,$G14=K$1,OR(COUNTIF(K2:K13,"&gt;0")=1,COUNTIF(K2:K13,"&gt;0")=2)),$G$14+$AQ$1,0))</f>
        <v>0</v>
      </c>
      <c r="L14" s="391">
        <f>IF(AND($F14=L$1,$G14=M$1,COUNTIF(L2:L13,"&gt;0")&lt;=1),$F$14-$AQ$1,IF(AND($F14=L$1,$G14=M$1,COUNTIF(L2:L13,"&gt;0")&gt;1),$F$14+$AQ$1,0))</f>
        <v>0</v>
      </c>
      <c r="M14" s="392">
        <f>IF(AND($F14=L$1,$G14=M$1,OR(COUNTIF(M2:M13,"&gt;0")=0,COUNTIF(M2:M13,"&gt;0")=3)),$G$14-$AQ$1,IF(AND($F14=L$1,$G14=M$1,OR(COUNTIF(M2:M13,"&gt;0")=1,COUNTIF(M2:M13,"&gt;0")=2)),$G$14+$AQ$1,0))</f>
        <v>0</v>
      </c>
      <c r="N14" s="391">
        <f>IF(AND($F14=N$1,$G14=O$1,COUNTIF(N2:N13,"&gt;0")&lt;=1),$F$14-$AQ$1,IF(AND($F14=N$1,$G14=O$1,COUNTIF(N2:N13,"&gt;0")&gt;1),$F$14+$AQ$1,0))</f>
        <v>0</v>
      </c>
      <c r="O14" s="392">
        <f>IF(AND($F14=N$1,$G14=O$1,OR(COUNTIF(O2:O13,"&gt;0")=0,COUNTIF(O2:O13,"&gt;0")=3)),$G$14-$AQ$1,IF(AND($F14=N$1,$G14=O$1,OR(COUNTIF(O2:O13,"&gt;0")=1,COUNTIF(O2:O13,"&gt;0")=2)),$G$14+$AQ$1,0))</f>
        <v>0</v>
      </c>
      <c r="P14" s="391">
        <f>IF(AND($F14=P$1,$G14=Q$1,COUNTIF(P2:P13,"&gt;0")&lt;=1),$F$14-$AQ$1,IF(AND($F14=P$1,$G14=Q$1,COUNTIF(P2:P13,"&gt;0")&gt;1),$F$14+$AQ$1,0))</f>
        <v>0</v>
      </c>
      <c r="Q14" s="392">
        <f>IF(AND($F14=P$1,$G14=Q$1,OR(COUNTIF(Q2:Q13,"&gt;0")=0,COUNTIF(Q2:Q13,"&gt;0")=3)),$G$14-$AQ$1,IF(AND($F14=P$1,$G14=Q$1,OR(COUNTIF(Q2:Q13,"&gt;0")=1,COUNTIF(Q2:Q13,"&gt;0")=2)),$G$14+$AQ$1,0))</f>
        <v>0</v>
      </c>
      <c r="R14" s="391">
        <f>IF(AND($F14=R$1,$G14=S$1,COUNTIF(R2:R13,"&gt;0")&lt;=1),$F$14-$AQ$1,IF(AND($F14=R$1,$G14=S$1,COUNTIF(R2:R13,"&gt;0")&gt;1),$F$14+$AQ$1,0))</f>
        <v>0</v>
      </c>
      <c r="S14" s="392">
        <f>IF(AND($F14=R$1,$G14=S$1,OR(COUNTIF(S2:S13,"&gt;0")=0,COUNTIF(S2:S13,"&gt;0")=3)),$G$14-$AQ$1,IF(AND($F14=R$1,$G14=S$1,OR(COUNTIF(S2:S13,"&gt;0")=1,COUNTIF(S2:S13,"&gt;0")=2)),$G$14+$AQ$1,0))</f>
        <v>0</v>
      </c>
      <c r="T14" s="391">
        <f>IF(AND($F14=T$1,$G14=U$1,COUNTIF(T2:T13,"&gt;0")&lt;=1),$F$14-$AQ$1,IF(AND($F14=T$1,$G14=U$1,COUNTIF(T2:T13,"&gt;0")&gt;1),$F$14+$AQ$1,0))</f>
        <v>0</v>
      </c>
      <c r="U14" s="392">
        <f>IF(AND($F14=T$1,$G14=U$1,OR(COUNTIF(U2:U13,"&gt;0")=0,COUNTIF(U2:U13,"&gt;0")=3)),$G$14-$AQ$1,IF(AND($F14=T$1,$G14=U$1,OR(COUNTIF(U2:U13,"&gt;0")=1,COUNTIF(U2:U13,"&gt;0")=2)),$G$14+$AQ$1,0))</f>
        <v>0</v>
      </c>
      <c r="V14" s="391">
        <f>IF(AND($F14=V$1,$G14=W$1,COUNTIF(V2:V13,"&gt;0")&lt;=1),$F$14-$AQ$1,IF(AND($F14=V$1,$G14=W$1,COUNTIF(V2:V13,"&gt;0")&gt;1),$F$14+$AQ$1,0))</f>
        <v>0</v>
      </c>
      <c r="W14" s="392">
        <f>IF(AND($F14=V$1,$G14=W$1,OR(COUNTIF(W2:W13,"&gt;0")=0,COUNTIF(W2:W13,"&gt;0")=3)),$G$14-$AQ$1,IF(AND($F14=V$1,$G14=W$1,OR(COUNTIF(W2:W13,"&gt;0")=1,COUNTIF(W2:W13,"&gt;0")=2)),$G$14+$AQ$1,0))</f>
        <v>0</v>
      </c>
      <c r="X14" s="391">
        <f>IF(AND($F14=X$1,$G14=Y$1,COUNTIF(X2:X13,"&gt;0")&lt;=1),$F$14-$AQ$1,IF(AND($F14=X$1,$G14=Y$1,COUNTIF(X2:X13,"&gt;0")&gt;1),$F$14+$AQ$1,0))</f>
        <v>0</v>
      </c>
      <c r="Y14" s="392">
        <f>IF(AND($F14=X$1,$G14=Y$1,OR(COUNTIF(Y2:Y13,"&gt;0")=0,COUNTIF(Y2:Y13,"&gt;0")=3)),$G$14-$AQ$1,IF(AND($F14=X$1,$G14=Y$1,OR(COUNTIF(Y2:Y13,"&gt;0")=1,COUNTIF(Y2:Y13,"&gt;0")=2)),$G$14+$AQ$1,0))</f>
        <v>0</v>
      </c>
      <c r="Z14" s="391">
        <f>IF(AND($F14=Z$1,$G14=AA$1,COUNTIF(Z2:Z13,"&gt;0")&lt;=1),$F$14-$AQ$1,IF(AND($F14=Z$1,$G14=AA$1,COUNTIF(Z2:Z13,"&gt;0")&gt;1),$F$14+$AQ$1,0))</f>
        <v>0</v>
      </c>
      <c r="AA14" s="392">
        <f>IF(AND($F14=Z$1,$G14=AA$1,OR(COUNTIF(AA2:AA13,"&gt;0")=0,COUNTIF(AA2:AA13,"&gt;0")=3)),$G$14-$AQ$1,IF(AND($F14=Z$1,$G14=AA$1,OR(COUNTIF(AA2:AA13,"&gt;0")=1,COUNTIF(AA2:AA13,"&gt;0")=2)),$G$14+$AQ$1,0))</f>
        <v>0</v>
      </c>
      <c r="AB14" s="391">
        <f>IF(AND($F14=AB$1,$G14=AC$1,COUNTIF(AB2:AB13,"&gt;0")&lt;=1),$F$14-$AQ$1,IF(AND($F14=AB$1,$G14=AC$1,COUNTIF(AB2:AB13,"&gt;0")&gt;1),$F$14+$AQ$1,0))</f>
        <v>0</v>
      </c>
      <c r="AC14" s="392">
        <f>IF(AND($F14=AB$1,$G14=AC$1,OR(COUNTIF(AC2:AC13,"&gt;0")=0,COUNTIF(AC2:AC13,"&gt;0")=3)),$G$14-$AQ$1,IF(AND($F14=AB$1,$G14=AC$1,OR(COUNTIF(AC2:AC13,"&gt;0")=1,COUNTIF(AC2:AC13,"&gt;0")=2)),$G$14+$AQ$1,0))</f>
        <v>0</v>
      </c>
      <c r="AD14" s="391">
        <f>IF(AND($F14=AD$1,$G14=AE$1,COUNTIF(AD2:AD13,"&gt;0")&lt;=1),$F$14-$AQ$1,IF(AND($F14=AD$1,$G14=AE$1,COUNTIF(AD2:AD13,"&gt;0")&gt;1),$F$14+$AQ$1,0))</f>
        <v>0</v>
      </c>
      <c r="AE14" s="392">
        <f>IF(AND($F14=AD$1,$G14=AE$1,OR(COUNTIF(AE2:AE13,"&gt;0")=0,COUNTIF(AE2:AE13,"&gt;0")=3)),$G$14-$AQ$1,IF(AND($F14=AD$1,$G14=AE$1,OR(COUNTIF(AE2:AE13,"&gt;0")=1,COUNTIF(AE2:AE13,"&gt;0")=2)),$G$14+$AQ$1,0))</f>
        <v>0</v>
      </c>
      <c r="AF14" s="391">
        <f>IF(AND($F14=AF$1,$G14=AG$1,COUNTIF(AF2:AF13,"&gt;0")&lt;=1),$F$14-$AQ$1,IF(AND($F14=AF$1,$G14=AG$1,COUNTIF(AF2:AF13,"&gt;0")&gt;1),$F$14+$AQ$1,0))</f>
        <v>0</v>
      </c>
      <c r="AG14" s="392">
        <f>IF(AND($F14=AF$1,$G14=AG$1,OR(COUNTIF(AG2:AG13,"&gt;0")=0,COUNTIF(AG2:AG13,"&gt;0")=3)),$G$14-$AQ$1,IF(AND($F14=AF$1,$G14=AG$1,OR(COUNTIF(AG2:AG13,"&gt;0")=1,COUNTIF(AG2:AG13,"&gt;0")=2)),$G$14+$AQ$1,0))</f>
        <v>0</v>
      </c>
      <c r="AH14" s="391">
        <f>IF(AND($F14=AH$1,$G14=AI$1,COUNTIF(AH2:AH13,"&gt;0")&lt;=1),$F$14-$AQ$1,IF(AND($F14=AH$1,$G14=AI$1,COUNTIF(AH2:AH13,"&gt;0")&gt;1),$F$14+$AQ$1,0))</f>
        <v>0</v>
      </c>
      <c r="AI14" s="392">
        <f>IF(AND($F14=AH$1,$G14=AI$1,OR(COUNTIF(AI2:AI13,"&gt;0")=0,COUNTIF(AI2:AI13,"&gt;0")=3)),$G$14-$AQ$1,IF(AND($F14=AH$1,$G14=AI$1,OR(COUNTIF(AI2:AI13,"&gt;0")=1,COUNTIF(AI2:AI13,"&gt;0")=2)),$G$14+$AQ$1,0))</f>
        <v>0</v>
      </c>
      <c r="AJ14" s="391">
        <f>IF(AND($F14=AJ$1,$G14=AK$1,COUNTIF(AJ2:AJ13,"&gt;0")&lt;=1),$F$14-$AQ$1,IF(AND($F14=AJ$1,$G14=AK$1,COUNTIF(AJ2:AJ13,"&gt;0")&gt;1),$F$14+$AQ$1,0))</f>
        <v>0</v>
      </c>
      <c r="AK14" s="392">
        <f>IF(AND($F14=AJ$1,$G14=AK$1,OR(COUNTIF(AK2:AK13,"&gt;0")=0,COUNTIF(AK2:AK13,"&gt;0")=3)),$G$14-$AQ$1,IF(AND($F14=AJ$1,$G14=AK$1,OR(COUNTIF(AK2:AK13,"&gt;0")=1,COUNTIF(AK2:AK13,"&gt;0")=2)),$G$14+$AQ$1,0))</f>
        <v>0</v>
      </c>
      <c r="AL14" s="391">
        <f>IF(AND($F14=AL$1,$G14=AM$1,COUNTIF(AL2:AL13,"&gt;0")&lt;=1),$F$14-$AQ$1,IF(AND($F14=AL$1,$G14=AM$1,COUNTIF(AL2:AL13,"&gt;0")&gt;1),$F$14+$AQ$1,0))</f>
        <v>0</v>
      </c>
      <c r="AM14" s="392">
        <f>IF(AND($F14=AL$1,$G14=AM$1,OR(COUNTIF(AM2:AM13,"&gt;0")=0,COUNTIF(AM2:AM13,"&gt;0")=3)),$G$14-$AQ$1,IF(AND($F14=AL$1,$G14=AM$1,OR(COUNTIF(AM2:AM13,"&gt;0")=1,COUNTIF(AM2:AM13,"&gt;0")=2)),$G$14+$AQ$1,0))</f>
        <v>0</v>
      </c>
      <c r="AN14" s="408">
        <f t="shared" si="0"/>
        <v>0</v>
      </c>
      <c r="AO14" s="409">
        <f t="shared" si="1"/>
        <v>0</v>
      </c>
      <c r="AP14" t="str">
        <f>IF(Projektspørgsmål!$GM$27="","",Projektspørgsmål!$GM$27)</f>
        <v/>
      </c>
    </row>
    <row r="15" spans="1:43" x14ac:dyDescent="0.25">
      <c r="A15" s="612" t="s">
        <v>20</v>
      </c>
      <c r="B15" s="604">
        <f>AVERAGE(F15:F16)</f>
        <v>0</v>
      </c>
      <c r="C15" s="378" t="b">
        <f>IF(Projektspørgsmål!$GZ$30=Projektspørgsmål!$IO$33,TRUE,FALSE)</f>
        <v>0</v>
      </c>
      <c r="D15" s="378">
        <f>IF(C15=TRUE,MAX(D2:D14)+1,0)</f>
        <v>0</v>
      </c>
      <c r="E15" s="377" t="str">
        <f>Projektspørgsmål!HK2</f>
        <v>Aktive byrum</v>
      </c>
      <c r="F15" s="378">
        <f>Projektspørgsmål!JO7</f>
        <v>0</v>
      </c>
      <c r="G15" s="378">
        <f>Projektspørgsmål!JO11</f>
        <v>0</v>
      </c>
      <c r="H15" s="378">
        <f>IF(AND($F15=H$1,$G15=I$1,COUNTIF(H2:H14,"&gt;0")&lt;=1),$F$15-$AQ$1,IF(AND($F15=H$1,$G15=I$1,COUNTIF(H2:H14,"&gt;0")&gt;1),$F$15+$AQ$1,0))</f>
        <v>0</v>
      </c>
      <c r="I15" s="394">
        <f>IF(AND($F15=H$1,$G15=I$1,OR(COUNTIF(I2:I14,"&gt;0")=0,COUNTIF(I2:I14,"&gt;0")=3)),$G$15-$AQ$1,IF(AND($F15=H$1,$G15=I$1,OR(COUNTIF(I2:I14,"&gt;0")=1,COUNTIF(I2:I14,"&gt;0")=2)),$G$15+$AQ$1,0))</f>
        <v>0</v>
      </c>
      <c r="J15" s="393">
        <f>IF(AND($F15=J$1,$G15=K$1,COUNTIF(J2:J14,"&gt;0")&lt;=1),$F$15-$AQ$1,IF(AND($F15=J$1,$G15=K$1,COUNTIF(J2:J14,"&gt;0")&gt;1),$F$15+$AQ$1,0))</f>
        <v>0</v>
      </c>
      <c r="K15" s="394">
        <f>IF(AND($F15=J$1,$G15=K$1,OR(COUNTIF(K2:K14,"&gt;0")=0,COUNTIF(K2:K14,"&gt;0")=3)),$G$15-$AQ$1,IF(AND($F15=J$1,$G15=K$1,OR(COUNTIF(K2:K14,"&gt;0")=1,COUNTIF(K2:K14,"&gt;0")=2)),$G$15+$AQ$1,0))</f>
        <v>0</v>
      </c>
      <c r="L15" s="393">
        <f>IF(AND($F15=L$1,$G15=M$1,COUNTIF(L2:L14,"&gt;0")&lt;=1),$F$15-$AQ$1,IF(AND($F15=L$1,$G15=M$1,COUNTIF(L2:L14,"&gt;0")&gt;1),$F$15+$AQ$1,0))</f>
        <v>0</v>
      </c>
      <c r="M15" s="394">
        <f>IF(AND($F15=L$1,$G15=M$1,OR(COUNTIF(M2:M14,"&gt;0")=0,COUNTIF(M2:M14,"&gt;0")=3)),$G$15-$AQ$1,IF(AND($F15=L$1,$G15=M$1,OR(COUNTIF(M2:M14,"&gt;0")=1,COUNTIF(M2:M14,"&gt;0")=2)),$G$15+$AQ$1,0))</f>
        <v>0</v>
      </c>
      <c r="N15" s="393">
        <f>IF(AND($F15=N$1,$G15=O$1,COUNTIF(N2:N14,"&gt;0")&lt;=1),$F$15-$AQ$1,IF(AND($F15=N$1,$G15=O$1,COUNTIF(N2:N14,"&gt;0")&gt;1),$F$15+$AQ$1,0))</f>
        <v>0</v>
      </c>
      <c r="O15" s="394">
        <f>IF(AND($F15=N$1,$G15=O$1,OR(COUNTIF(O2:O14,"&gt;0")=0,COUNTIF(O2:O14,"&gt;0")=3)),$G$15-$AQ$1,IF(AND($F15=N$1,$G15=O$1,OR(COUNTIF(O2:O14,"&gt;0")=1,COUNTIF(O2:O14,"&gt;0")=2)),$G$15+$AQ$1,0))</f>
        <v>0</v>
      </c>
      <c r="P15" s="393">
        <f>IF(AND($F15=P$1,$G15=Q$1,COUNTIF(P2:P14,"&gt;0")&lt;=1),$F$15-$AQ$1,IF(AND($F15=P$1,$G15=Q$1,COUNTIF(P2:P14,"&gt;0")&gt;1),$F$15+$AQ$1,0))</f>
        <v>0</v>
      </c>
      <c r="Q15" s="394">
        <f>IF(AND($F15=P$1,$G15=Q$1,OR(COUNTIF(Q2:Q14,"&gt;0")=0,COUNTIF(Q2:Q14,"&gt;0")=3)),$G$15-$AQ$1,IF(AND($F15=P$1,$G15=Q$1,OR(COUNTIF(Q2:Q14,"&gt;0")=1,COUNTIF(Q2:Q14,"&gt;0")=2)),$G$15+$AQ$1,0))</f>
        <v>0</v>
      </c>
      <c r="R15" s="393">
        <f>IF(AND($F15=R$1,$G15=S$1,COUNTIF(R2:R14,"&gt;0")&lt;=1),$F$15-$AQ$1,IF(AND($F15=R$1,$G15=S$1,COUNTIF(R2:R14,"&gt;0")&gt;1),$F$15+$AQ$1,0))</f>
        <v>0</v>
      </c>
      <c r="S15" s="394">
        <f>IF(AND($F15=R$1,$G15=S$1,OR(COUNTIF(S2:S14,"&gt;0")=0,COUNTIF(S2:S14,"&gt;0")=3)),$G$15-$AQ$1,IF(AND($F15=R$1,$G15=S$1,OR(COUNTIF(S2:S14,"&gt;0")=1,COUNTIF(S2:S14,"&gt;0")=2)),$G$15+$AQ$1,0))</f>
        <v>0</v>
      </c>
      <c r="T15" s="393">
        <f>IF(AND($F15=T$1,$G15=U$1,COUNTIF(T2:T14,"&gt;0")&lt;=1),$F$15-$AQ$1,IF(AND($F15=T$1,$G15=U$1,COUNTIF(T2:T14,"&gt;0")&gt;1),$F$15+$AQ$1,0))</f>
        <v>0</v>
      </c>
      <c r="U15" s="394">
        <f>IF(AND($F15=T$1,$G15=U$1,OR(COUNTIF(U2:U14,"&gt;0")=0,COUNTIF(U2:U14,"&gt;0")=3)),$G$15-$AQ$1,IF(AND($F15=T$1,$G15=U$1,OR(COUNTIF(U2:U14,"&gt;0")=1,COUNTIF(U2:U14,"&gt;0")=2)),$G$15+$AQ$1,0))</f>
        <v>0</v>
      </c>
      <c r="V15" s="393">
        <f>IF(AND($F15=V$1,$G15=W$1,COUNTIF(V2:V14,"&gt;0")&lt;=1),$F$15-$AQ$1,IF(AND($F15=V$1,$G15=W$1,COUNTIF(V2:V14,"&gt;0")&gt;1),$F$15+$AQ$1,0))</f>
        <v>0</v>
      </c>
      <c r="W15" s="394">
        <f>IF(AND($F15=V$1,$G15=W$1,OR(COUNTIF(W2:W14,"&gt;0")=0,COUNTIF(W2:W14,"&gt;0")=3)),$G$15-$AQ$1,IF(AND($F15=V$1,$G15=W$1,OR(COUNTIF(W2:W14,"&gt;0")=1,COUNTIF(W2:W14,"&gt;0")=2)),$G$15+$AQ$1,0))</f>
        <v>0</v>
      </c>
      <c r="X15" s="393">
        <f>IF(AND($F15=X$1,$G15=Y$1,COUNTIF(X2:X14,"&gt;0")&lt;=1),$F$15-$AQ$1,IF(AND($F15=X$1,$G15=Y$1,COUNTIF(X2:X14,"&gt;0")&gt;1),$F$15+$AQ$1,0))</f>
        <v>0</v>
      </c>
      <c r="Y15" s="394">
        <f>IF(AND($F15=X$1,$G15=Y$1,OR(COUNTIF(Y2:Y14,"&gt;0")=0,COUNTIF(Y2:Y14,"&gt;0")=3)),$G$15-$AQ$1,IF(AND($F15=X$1,$G15=Y$1,OR(COUNTIF(Y2:Y14,"&gt;0")=1,COUNTIF(Y2:Y14,"&gt;0")=2)),$G$15+$AQ$1,0))</f>
        <v>0</v>
      </c>
      <c r="Z15" s="393">
        <f>IF(AND($F15=Z$1,$G15=AA$1,COUNTIF(Z2:Z14,"&gt;0")&lt;=1),$F$15-$AQ$1,IF(AND($F15=Z$1,$G15=AA$1,COUNTIF(Z2:Z14,"&gt;0")&gt;1),$F$15+$AQ$1,0))</f>
        <v>0</v>
      </c>
      <c r="AA15" s="394">
        <f>IF(AND($F15=Z$1,$G15=AA$1,OR(COUNTIF(AA2:AA14,"&gt;0")=0,COUNTIF(AA2:AA14,"&gt;0")=3)),$G$15-$AQ$1,IF(AND($F15=Z$1,$G15=AA$1,OR(COUNTIF(AA2:AA14,"&gt;0")=1,COUNTIF(AA2:AA14,"&gt;0")=2)),$G$15+$AQ$1,0))</f>
        <v>0</v>
      </c>
      <c r="AB15" s="393">
        <f>IF(AND($F15=AB$1,$G15=AC$1,COUNTIF(AB2:AB14,"&gt;0")&lt;=1),$F$15-$AQ$1,IF(AND($F15=AB$1,$G15=AC$1,COUNTIF(AB2:AB14,"&gt;0")&gt;1),$F$15+$AQ$1,0))</f>
        <v>0</v>
      </c>
      <c r="AC15" s="394">
        <f>IF(AND($F15=AB$1,$G15=AC$1,OR(COUNTIF(AC2:AC14,"&gt;0")=0,COUNTIF(AC2:AC14,"&gt;0")=3)),$G$15-$AQ$1,IF(AND($F15=AB$1,$G15=AC$1,OR(COUNTIF(AC2:AC14,"&gt;0")=1,COUNTIF(AC2:AC14,"&gt;0")=2)),$G$15+$AQ$1,0))</f>
        <v>0</v>
      </c>
      <c r="AD15" s="393">
        <f>IF(AND($F15=AD$1,$G15=AE$1,COUNTIF(AD2:AD14,"&gt;0")&lt;=1),$F$15-$AQ$1,IF(AND($F15=AD$1,$G15=AE$1,COUNTIF(AD2:AD14,"&gt;0")&gt;1),$F$15+$AQ$1,0))</f>
        <v>0</v>
      </c>
      <c r="AE15" s="394">
        <f>IF(AND($F15=AD$1,$G15=AE$1,OR(COUNTIF(AE2:AE14,"&gt;0")=0,COUNTIF(AE2:AE14,"&gt;0")=3)),$G$15-$AQ$1,IF(AND($F15=AD$1,$G15=AE$1,OR(COUNTIF(AE2:AE14,"&gt;0")=1,COUNTIF(AE2:AE14,"&gt;0")=2)),$G$15+$AQ$1,0))</f>
        <v>0</v>
      </c>
      <c r="AF15" s="393">
        <f>IF(AND($F15=AF$1,$G15=AG$1,COUNTIF(AF2:AF14,"&gt;0")&lt;=1),$F$15-$AQ$1,IF(AND($F15=AF$1,$G15=AG$1,COUNTIF(AF2:AF14,"&gt;0")&gt;1),$F$15+$AQ$1,0))</f>
        <v>0</v>
      </c>
      <c r="AG15" s="394">
        <f>IF(AND($F15=AF$1,$G15=AG$1,OR(COUNTIF(AG2:AG14,"&gt;0")=0,COUNTIF(AG2:AG14,"&gt;0")=3)),$G$15-$AQ$1,IF(AND($F15=AF$1,$G15=AG$1,OR(COUNTIF(AG2:AG14,"&gt;0")=1,COUNTIF(AG2:AG14,"&gt;0")=2)),$G$15+$AQ$1,0))</f>
        <v>0</v>
      </c>
      <c r="AH15" s="393">
        <f>IF(AND($F15=AH$1,$G15=AI$1,COUNTIF(AH2:AH14,"&gt;0")&lt;=1),$F$15-$AQ$1,IF(AND($F15=AH$1,$G15=AI$1,COUNTIF(AH2:AH14,"&gt;0")&gt;1),$F$15+$AQ$1,0))</f>
        <v>0</v>
      </c>
      <c r="AI15" s="394">
        <f>IF(AND($F15=AH$1,$G15=AI$1,OR(COUNTIF(AI2:AI14,"&gt;0")=0,COUNTIF(AI2:AI14,"&gt;0")=3)),$G$15-$AQ$1,IF(AND($F15=AH$1,$G15=AI$1,OR(COUNTIF(AI2:AI14,"&gt;0")=1,COUNTIF(AI2:AI14,"&gt;0")=2)),$G$15+$AQ$1,0))</f>
        <v>0</v>
      </c>
      <c r="AJ15" s="393">
        <f>IF(AND($F15=AJ$1,$G15=AK$1,COUNTIF(AJ2:AJ14,"&gt;0")&lt;=1),$F$15-$AQ$1,IF(AND($F15=AJ$1,$G15=AK$1,COUNTIF(AJ2:AJ14,"&gt;0")&gt;1),$F$15+$AQ$1,0))</f>
        <v>0</v>
      </c>
      <c r="AK15" s="394">
        <f>IF(AND($F15=AJ$1,$G15=AK$1,OR(COUNTIF(AK2:AK14,"&gt;0")=0,COUNTIF(AK2:AK14,"&gt;0")=3)),$G$15-$AQ$1,IF(AND($F15=AJ$1,$G15=AK$1,OR(COUNTIF(AK2:AK14,"&gt;0")=1,COUNTIF(AK2:AK14,"&gt;0")=2)),$G$15+$AQ$1,0))</f>
        <v>0</v>
      </c>
      <c r="AL15" s="393">
        <f>IF(AND($F15=AL$1,$G15=AM$1,COUNTIF(AL2:AL14,"&gt;0")&lt;=1),$F$15-$AQ$1,IF(AND($F15=AL$1,$G15=AM$1,COUNTIF(AL2:AL14,"&gt;0")&gt;1),$F$15+$AQ$1,0))</f>
        <v>0</v>
      </c>
      <c r="AM15" s="394">
        <f>IF(AND($F15=AL$1,$G15=AM$1,OR(COUNTIF(AM2:AM14,"&gt;0")=0,COUNTIF(AM2:AM14,"&gt;0")=3)),$G$15-$AQ$1,IF(AND($F15=AL$1,$G15=AM$1,OR(COUNTIF(AM2:AM14,"&gt;0")=1,COUNTIF(AM2:AM14,"&gt;0")=2)),$G$15+$AQ$1,0))</f>
        <v>0</v>
      </c>
      <c r="AN15" s="410">
        <f t="shared" si="0"/>
        <v>0</v>
      </c>
      <c r="AO15" s="411">
        <f t="shared" si="1"/>
        <v>0</v>
      </c>
      <c r="AP15" t="str">
        <f>IF(Projektspørgsmål!$GZ$27="","",Projektspørgsmål!$GZ$27)</f>
        <v/>
      </c>
    </row>
    <row r="16" spans="1:43" x14ac:dyDescent="0.25">
      <c r="A16" s="612"/>
      <c r="B16" s="604"/>
      <c r="C16" s="378" t="b">
        <f>IF(Projektspørgsmål!$HM$30=Projektspørgsmål!$IO$33,TRUE,FALSE)</f>
        <v>0</v>
      </c>
      <c r="D16" s="378">
        <f>IF(C16=TRUE,MAX(D2:D15)+1,0)</f>
        <v>0</v>
      </c>
      <c r="E16" s="377" t="str">
        <f>Projektspørgsmål!HX2</f>
        <v xml:space="preserve">Plads til fællesskaber </v>
      </c>
      <c r="F16" s="378">
        <f>Projektspørgsmål!JQ7</f>
        <v>0</v>
      </c>
      <c r="G16" s="378">
        <f>Projektspørgsmål!JQ11</f>
        <v>0</v>
      </c>
      <c r="H16" s="378">
        <f>IF(AND($F16=H$1,$G16=I$1,COUNTIF(H2:H15,"&gt;0")&lt;=1),$F$16-$AQ$1,IF(AND($F16=H$1,$G16=I$1,COUNTIF(H2:H15,"&gt;0")&gt;1),$F$16+$AQ$1,0))</f>
        <v>0</v>
      </c>
      <c r="I16" s="394">
        <f>IF(AND($F16=H$1,$G16=I$1,OR(COUNTIF(I2:I15,"&gt;0")=0,COUNTIF(I2:I15,"&gt;0")=3)),$G$16-$AQ$1,IF(AND($F16=H$1,$G16=I$1,OR(COUNTIF(I2:I15,"&gt;0")=1,COUNTIF(I2:I15,"&gt;0")=2)),$G$16+$AQ$1,0))</f>
        <v>0</v>
      </c>
      <c r="J16" s="393">
        <f>IF(AND($F16=J$1,$G16=K$1,COUNTIF(J2:J15,"&gt;0")&lt;=1),$F$16-$AQ$1,IF(AND($F16=J$1,$G16=K$1,COUNTIF(J2:J15,"&gt;0")&gt;1),$F$16+$AQ$1,0))</f>
        <v>0</v>
      </c>
      <c r="K16" s="394">
        <f>IF(AND($F16=J$1,$G16=K$1,OR(COUNTIF(K2:K15,"&gt;0")=0,COUNTIF(K2:K15,"&gt;0")=3)),$G$16-$AQ$1,IF(AND($F16=J$1,$G16=K$1,OR(COUNTIF(K2:K15,"&gt;0")=1,COUNTIF(K2:K15,"&gt;0")=2)),$G$16+$AQ$1,0))</f>
        <v>0</v>
      </c>
      <c r="L16" s="393">
        <f>IF(AND($F16=L$1,$G16=M$1,COUNTIF(L2:L15,"&gt;0")&lt;=1),$F$16-$AQ$1,IF(AND($F16=L$1,$G16=M$1,COUNTIF(L2:L15,"&gt;0")&gt;1),$F$16+$AQ$1,0))</f>
        <v>0</v>
      </c>
      <c r="M16" s="394">
        <f>IF(AND($F16=L$1,$G16=M$1,OR(COUNTIF(M2:M15,"&gt;0")=0,COUNTIF(M2:M15,"&gt;0")=3)),$G$16-$AQ$1,IF(AND($F16=L$1,$G16=M$1,OR(COUNTIF(M2:M15,"&gt;0")=1,COUNTIF(M2:M15,"&gt;0")=2)),$G$16+$AQ$1,0))</f>
        <v>0</v>
      </c>
      <c r="N16" s="393">
        <f>IF(AND($F16=N$1,$G16=O$1,COUNTIF(N2:N15,"&gt;0")&lt;=1),$F$16-$AQ$1,IF(AND($F16=N$1,$G16=O$1,COUNTIF(N2:N15,"&gt;0")&gt;1),$F$16+$AQ$1,0))</f>
        <v>0</v>
      </c>
      <c r="O16" s="394">
        <f>IF(AND($F16=N$1,$G16=O$1,OR(COUNTIF(O2:O15,"&gt;0")=0,COUNTIF(O2:O15,"&gt;0")=3)),$G$16-$AQ$1,IF(AND($F16=N$1,$G16=O$1,OR(COUNTIF(O2:O15,"&gt;0")=1,COUNTIF(O2:O15,"&gt;0")=2)),$G$16+$AQ$1,0))</f>
        <v>0</v>
      </c>
      <c r="P16" s="393">
        <f>IF(AND($F16=P$1,$G16=Q$1,COUNTIF(P2:P15,"&gt;0")&lt;=1),$F$16-$AQ$1,IF(AND($F16=P$1,$G16=Q$1,COUNTIF(P2:P15,"&gt;0")&gt;1),$F$16+$AQ$1,0))</f>
        <v>0</v>
      </c>
      <c r="Q16" s="394">
        <f>IF(AND($F16=P$1,$G16=Q$1,OR(COUNTIF(Q2:Q15,"&gt;0")=0,COUNTIF(Q2:Q15,"&gt;0")=3)),$G$16-$AQ$1,IF(AND($F16=P$1,$G16=Q$1,OR(COUNTIF(Q2:Q15,"&gt;0")=1,COUNTIF(Q2:Q15,"&gt;0")=2)),$G$16+$AQ$1,0))</f>
        <v>0</v>
      </c>
      <c r="R16" s="393">
        <f>IF(AND($F16=R$1,$G16=S$1,COUNTIF(R2:R15,"&gt;0")&lt;=1),$F$16-$AQ$1,IF(AND($F16=R$1,$G16=S$1,COUNTIF(R2:R15,"&gt;0")&gt;1),$F$16+$AQ$1,0))</f>
        <v>0</v>
      </c>
      <c r="S16" s="394">
        <f>IF(AND($F16=R$1,$G16=S$1,OR(COUNTIF(S2:S15,"&gt;0")=0,COUNTIF(S2:S15,"&gt;0")=3)),$G$16-$AQ$1,IF(AND($F16=R$1,$G16=S$1,OR(COUNTIF(S2:S15,"&gt;0")=1,COUNTIF(S2:S15,"&gt;0")=2)),$G$16+$AQ$1,0))</f>
        <v>0</v>
      </c>
      <c r="T16" s="393">
        <f>IF(AND($F16=T$1,$G16=U$1,COUNTIF(T2:T15,"&gt;0")&lt;=1),$F$16-$AQ$1,IF(AND($F16=T$1,$G16=U$1,COUNTIF(T2:T15,"&gt;0")&gt;1),$F$16+$AQ$1,0))</f>
        <v>0</v>
      </c>
      <c r="U16" s="394">
        <f>IF(AND($F16=T$1,$G16=U$1,OR(COUNTIF(U2:U15,"&gt;0")=0,COUNTIF(U2:U15,"&gt;0")=3)),$G$16-$AQ$1,IF(AND($F16=T$1,$G16=U$1,OR(COUNTIF(U2:U15,"&gt;0")=1,COUNTIF(U2:U15,"&gt;0")=2)),$G$16+$AQ$1,0))</f>
        <v>0</v>
      </c>
      <c r="V16" s="393">
        <f>IF(AND($F16=V$1,$G16=W$1,COUNTIF(V2:V15,"&gt;0")&lt;=1),$F$16-$AQ$1,IF(AND($F16=V$1,$G16=W$1,COUNTIF(V2:V15,"&gt;0")&gt;1),$F$16+$AQ$1,0))</f>
        <v>0</v>
      </c>
      <c r="W16" s="394">
        <f>IF(AND($F16=V$1,$G16=W$1,OR(COUNTIF(W2:W15,"&gt;0")=0,COUNTIF(W2:W15,"&gt;0")=3)),$G$16-$AQ$1,IF(AND($F16=V$1,$G16=W$1,OR(COUNTIF(W2:W15,"&gt;0")=1,COUNTIF(W2:W15,"&gt;0")=2)),$G$16+$AQ$1,0))</f>
        <v>0</v>
      </c>
      <c r="X16" s="393">
        <f>IF(AND($F16=X$1,$G16=Y$1,COUNTIF(X2:X15,"&gt;0")&lt;=1),$F$16-$AQ$1,IF(AND($F16=X$1,$G16=Y$1,COUNTIF(X2:X15,"&gt;0")&gt;1),$F$16+$AQ$1,0))</f>
        <v>0</v>
      </c>
      <c r="Y16" s="394">
        <f>IF(AND($F16=X$1,$G16=Y$1,OR(COUNTIF(Y2:Y15,"&gt;0")=0,COUNTIF(Y2:Y15,"&gt;0")=3)),$G$16-$AQ$1,IF(AND($F16=X$1,$G16=Y$1,OR(COUNTIF(Y2:Y15,"&gt;0")=1,COUNTIF(Y2:Y15,"&gt;0")=2)),$G$16+$AQ$1,0))</f>
        <v>0</v>
      </c>
      <c r="Z16" s="393">
        <f>IF(AND($F16=Z$1,$G16=AA$1,COUNTIF(Z2:Z15,"&gt;0")&lt;=1),$F$16-$AQ$1,IF(AND($F16=Z$1,$G16=AA$1,COUNTIF(Z2:Z15,"&gt;0")&gt;1),$F$16+$AQ$1,0))</f>
        <v>0</v>
      </c>
      <c r="AA16" s="394">
        <f>IF(AND($F16=Z$1,$G16=AA$1,OR(COUNTIF(AA2:AA15,"&gt;0")=0,COUNTIF(AA2:AA15,"&gt;0")=3)),$G$16-$AQ$1,IF(AND($F16=Z$1,$G16=AA$1,OR(COUNTIF(AA2:AA15,"&gt;0")=1,COUNTIF(AA2:AA15,"&gt;0")=2)),$G$16+$AQ$1,0))</f>
        <v>0</v>
      </c>
      <c r="AB16" s="393">
        <f>IF(AND($F16=AB$1,$G16=AC$1,COUNTIF(AB2:AB15,"&gt;0")&lt;=1),$F$16-$AQ$1,IF(AND($F16=AB$1,$G16=AC$1,COUNTIF(AB2:AB15,"&gt;0")&gt;1),$F$16+$AQ$1,0))</f>
        <v>0</v>
      </c>
      <c r="AC16" s="394">
        <f>IF(AND($F16=AB$1,$G16=AC$1,OR(COUNTIF(AC2:AC15,"&gt;0")=0,COUNTIF(AC2:AC15,"&gt;0")=3)),$G$16-$AQ$1,IF(AND($F16=AB$1,$G16=AC$1,OR(COUNTIF(AC2:AC15,"&gt;0")=1,COUNTIF(AC2:AC15,"&gt;0")=2)),$G$16+$AQ$1,0))</f>
        <v>0</v>
      </c>
      <c r="AD16" s="393">
        <f>IF(AND($F16=AD$1,$G16=AE$1,COUNTIF(AD2:AD15,"&gt;0")&lt;=1),$F$16-$AQ$1,IF(AND($F16=AD$1,$G16=AE$1,COUNTIF(AD2:AD15,"&gt;0")&gt;1),$F$16+$AQ$1,0))</f>
        <v>0</v>
      </c>
      <c r="AE16" s="394">
        <f>IF(AND($F16=AD$1,$G16=AE$1,OR(COUNTIF(AE2:AE15,"&gt;0")=0,COUNTIF(AE2:AE15,"&gt;0")=3)),$G$16-$AQ$1,IF(AND($F16=AD$1,$G16=AE$1,OR(COUNTIF(AE2:AE15,"&gt;0")=1,COUNTIF(AE2:AE15,"&gt;0")=2)),$G$16+$AQ$1,0))</f>
        <v>0</v>
      </c>
      <c r="AF16" s="393">
        <f>IF(AND($F16=AF$1,$G16=AG$1,COUNTIF(AF2:AF15,"&gt;0")&lt;=1),$F$16-$AQ$1,IF(AND($F16=AF$1,$G16=AG$1,COUNTIF(AF2:AF15,"&gt;0")&gt;1),$F$16+$AQ$1,0))</f>
        <v>0</v>
      </c>
      <c r="AG16" s="394">
        <f>IF(AND($F16=AF$1,$G16=AG$1,OR(COUNTIF(AG2:AG15,"&gt;0")=0,COUNTIF(AG2:AG15,"&gt;0")=3)),$G$16-$AQ$1,IF(AND($F16=AF$1,$G16=AG$1,OR(COUNTIF(AG2:AG15,"&gt;0")=1,COUNTIF(AG2:AG15,"&gt;0")=2)),$G$16+$AQ$1,0))</f>
        <v>0</v>
      </c>
      <c r="AH16" s="393">
        <f>IF(AND($F16=AH$1,$G16=AI$1,COUNTIF(AH2:AH15,"&gt;0")&lt;=1),$F$16-$AQ$1,IF(AND($F16=AH$1,$G16=AI$1,COUNTIF(AH2:AH15,"&gt;0")&gt;1),$F$16+$AQ$1,0))</f>
        <v>0</v>
      </c>
      <c r="AI16" s="394">
        <f>IF(AND($F16=AH$1,$G16=AI$1,OR(COUNTIF(AI2:AI15,"&gt;0")=0,COUNTIF(AI2:AI15,"&gt;0")=3)),$G$16-$AQ$1,IF(AND($F16=AH$1,$G16=AI$1,OR(COUNTIF(AI2:AI15,"&gt;0")=1,COUNTIF(AI2:AI15,"&gt;0")=2)),$G$16+$AQ$1,0))</f>
        <v>0</v>
      </c>
      <c r="AJ16" s="393">
        <f>IF(AND($F16=AJ$1,$G16=AK$1,COUNTIF(AJ2:AJ15,"&gt;0")&lt;=1),$F$16-$AQ$1,IF(AND($F16=AJ$1,$G16=AK$1,COUNTIF(AJ2:AJ15,"&gt;0")&gt;1),$F$16+$AQ$1,0))</f>
        <v>0</v>
      </c>
      <c r="AK16" s="394">
        <f>IF(AND($F16=AJ$1,$G16=AK$1,OR(COUNTIF(AK2:AK15,"&gt;0")=0,COUNTIF(AK2:AK15,"&gt;0")=3)),$G$16-$AQ$1,IF(AND($F16=AJ$1,$G16=AK$1,OR(COUNTIF(AK2:AK15,"&gt;0")=1,COUNTIF(AK2:AK15,"&gt;0")=2)),$G$16+$AQ$1,0))</f>
        <v>0</v>
      </c>
      <c r="AL16" s="393">
        <f>IF(AND($F16=AL$1,$G16=AM$1,COUNTIF(AL2:AL15,"&gt;0")&lt;=1),$F$16-$AQ$1,IF(AND($F16=AL$1,$G16=AM$1,COUNTIF(AL2:AL15,"&gt;0")&gt;1),$F$16+$AQ$1,0))</f>
        <v>0</v>
      </c>
      <c r="AM16" s="394">
        <f>IF(AND($F16=AL$1,$G16=AM$1,OR(COUNTIF(AM2:AM15,"&gt;0")=0,COUNTIF(AM2:AM15,"&gt;0")=3)),$G$16-$AQ$1,IF(AND($F16=AL$1,$G16=AM$1,OR(COUNTIF(AM2:AM15,"&gt;0")=1,COUNTIF(AM2:AM15,"&gt;0")=2)),$G$16+$AQ$1,0))</f>
        <v>0</v>
      </c>
      <c r="AN16" s="410">
        <f t="shared" si="0"/>
        <v>0</v>
      </c>
      <c r="AO16" s="411">
        <f t="shared" si="1"/>
        <v>0</v>
      </c>
      <c r="AP16" t="str">
        <f>IF(Projektspørgsmål!$HM$27="","",Projektspørgsmål!$HM$27)</f>
        <v/>
      </c>
    </row>
    <row r="17" spans="1:42" x14ac:dyDescent="0.25">
      <c r="A17" s="613" t="s">
        <v>21</v>
      </c>
      <c r="B17" s="605" t="e">
        <f>AVERAGE(F17:F19)</f>
        <v>#REF!</v>
      </c>
      <c r="C17" s="379" t="e">
        <f>IF(Projektspørgsmål!#REF!=Projektspørgsmål!$IO$33,TRUE,FALSE)</f>
        <v>#REF!</v>
      </c>
      <c r="D17" s="379" t="e">
        <f>IF(C17=TRUE,MAX(D2:D16)+1,0)</f>
        <v>#REF!</v>
      </c>
      <c r="E17" s="370" t="e">
        <f>Projektspørgsmål!#REF!</f>
        <v>#REF!</v>
      </c>
      <c r="F17" s="379" t="e">
        <f>Projektspørgsmål!#REF!</f>
        <v>#REF!</v>
      </c>
      <c r="G17" s="379" t="e">
        <f>Projektspørgsmål!#REF!</f>
        <v>#REF!</v>
      </c>
      <c r="H17" s="379" t="e">
        <f>IF(AND($F17=H$1,$G17=I$1,COUNTIF(H2:H16,"&gt;0")&lt;=1),$F$17-$AQ$1,IF(AND($F17=H$1,$G17=I$1,COUNTIF(H2:H16,"&gt;0")&gt;1),$F$17+$AQ$1,0))</f>
        <v>#REF!</v>
      </c>
      <c r="I17" s="396" t="e">
        <f>IF(AND($F17=H$1,$G17=I$1,OR(COUNTIF(I2:I16,"&gt;0")=0,COUNTIF(I2:I16,"&gt;0")=3)),$G$17-$AQ$1,IF(AND($F17=H$1,$G17=I$1,OR(COUNTIF(I2:I16,"&gt;0")=1,COUNTIF(I2:I16,"&gt;0")=2)),$G$17+$AQ$1,0))</f>
        <v>#REF!</v>
      </c>
      <c r="J17" s="395" t="e">
        <f>IF(AND($F17=J$1,$G17=K$1,COUNTIF(J2:J16,"&gt;0")&lt;=1),$F$17-$AQ$1,IF(AND($F17=J$1,$G17=K$1,COUNTIF(J2:J16,"&gt;0")&gt;1),$F$17+$AQ$1,0))</f>
        <v>#REF!</v>
      </c>
      <c r="K17" s="396" t="e">
        <f>IF(AND($F17=J$1,$G17=K$1,OR(COUNTIF(K2:K16,"&gt;0")=0,COUNTIF(K2:K16,"&gt;0")=3)),$G$17-$AQ$1,IF(AND($F17=J$1,$G17=K$1,OR(COUNTIF(K2:K16,"&gt;0")=1,COUNTIF(K2:K16,"&gt;0")=2)),$G$17+$AQ$1,0))</f>
        <v>#REF!</v>
      </c>
      <c r="L17" s="395" t="e">
        <f>IF(AND($F17=L$1,$G17=M$1,COUNTIF(L2:L16,"&gt;0")&lt;=1),$F$17-$AQ$1,IF(AND($F17=L$1,$G17=M$1,COUNTIF(L2:L16,"&gt;0")&gt;1),$F$17+$AQ$1,0))</f>
        <v>#REF!</v>
      </c>
      <c r="M17" s="396" t="e">
        <f>IF(AND($F17=L$1,$G17=M$1,OR(COUNTIF(M2:M16,"&gt;0")=0,COUNTIF(M2:M16,"&gt;0")=3)),$G$17-$AQ$1,IF(AND($F17=L$1,$G17=M$1,OR(COUNTIF(M2:M16,"&gt;0")=1,COUNTIF(M2:M16,"&gt;0")=2)),$G$17+$AQ$1,0))</f>
        <v>#REF!</v>
      </c>
      <c r="N17" s="395" t="e">
        <f>IF(AND($F17=N$1,$G17=O$1,COUNTIF(N2:N16,"&gt;0")&lt;=1),$F$17-$AQ$1,IF(AND($F17=N$1,$G17=O$1,COUNTIF(N2:N16,"&gt;0")&gt;1),$F$17+$AQ$1,0))</f>
        <v>#REF!</v>
      </c>
      <c r="O17" s="396" t="e">
        <f>IF(AND($F17=N$1,$G17=O$1,OR(COUNTIF(O2:O16,"&gt;0")=0,COUNTIF(O2:O16,"&gt;0")=3)),$G$17-$AQ$1,IF(AND($F17=N$1,$G17=O$1,OR(COUNTIF(O2:O16,"&gt;0")=1,COUNTIF(O2:O16,"&gt;0")=2)),$G$17+$AQ$1,0))</f>
        <v>#REF!</v>
      </c>
      <c r="P17" s="395" t="e">
        <f>IF(AND($F17=P$1,$G17=Q$1,COUNTIF(P2:P16,"&gt;0")&lt;=1),$F$17-$AQ$1,IF(AND($F17=P$1,$G17=Q$1,COUNTIF(P2:P16,"&gt;0")&gt;1),$F$17+$AQ$1,0))</f>
        <v>#REF!</v>
      </c>
      <c r="Q17" s="396" t="e">
        <f>IF(AND($F17=P$1,$G17=Q$1,OR(COUNTIF(Q2:Q16,"&gt;0")=0,COUNTIF(Q2:Q16,"&gt;0")=3)),$G$17-$AQ$1,IF(AND($F17=P$1,$G17=Q$1,OR(COUNTIF(Q2:Q16,"&gt;0")=1,COUNTIF(Q2:Q16,"&gt;0")=2)),$G$17+$AQ$1,0))</f>
        <v>#REF!</v>
      </c>
      <c r="R17" s="395" t="e">
        <f>IF(AND($F17=R$1,$G17=S$1,COUNTIF(R2:R16,"&gt;0")&lt;=1),$F$17-$AQ$1,IF(AND($F17=R$1,$G17=S$1,COUNTIF(R2:R16,"&gt;0")&gt;1),$F$17+$AQ$1,0))</f>
        <v>#REF!</v>
      </c>
      <c r="S17" s="396" t="e">
        <f>IF(AND($F17=R$1,$G17=S$1,OR(COUNTIF(S2:S16,"&gt;0")=0,COUNTIF(S2:S16,"&gt;0")=3)),$G$17-$AQ$1,IF(AND($F17=R$1,$G17=S$1,OR(COUNTIF(S2:S16,"&gt;0")=1,COUNTIF(S2:S16,"&gt;0")=2)),$G$17+$AQ$1,0))</f>
        <v>#REF!</v>
      </c>
      <c r="T17" s="395" t="e">
        <f>IF(AND($F17=T$1,$G17=U$1,COUNTIF(T2:T16,"&gt;0")&lt;=1),$F$17-$AQ$1,IF(AND($F17=T$1,$G17=U$1,COUNTIF(T2:T16,"&gt;0")&gt;1),$F$17+$AQ$1,0))</f>
        <v>#REF!</v>
      </c>
      <c r="U17" s="396" t="e">
        <f>IF(AND($F17=T$1,$G17=U$1,OR(COUNTIF(U2:U16,"&gt;0")=0,COUNTIF(U2:U16,"&gt;0")=3)),$G$17-$AQ$1,IF(AND($F17=T$1,$G17=U$1,OR(COUNTIF(U2:U16,"&gt;0")=1,COUNTIF(U2:U16,"&gt;0")=2)),$G$17+$AQ$1,0))</f>
        <v>#REF!</v>
      </c>
      <c r="V17" s="395" t="e">
        <f>IF(AND($F17=V$1,$G17=W$1,COUNTIF(V2:V16,"&gt;0")&lt;=1),$F$17-$AQ$1,IF(AND($F17=V$1,$G17=W$1,COUNTIF(V2:V16,"&gt;0")&gt;1),$F$17+$AQ$1,0))</f>
        <v>#REF!</v>
      </c>
      <c r="W17" s="396" t="e">
        <f>IF(AND($F17=V$1,$G17=W$1,OR(COUNTIF(W2:W16,"&gt;0")=0,COUNTIF(W2:W16,"&gt;0")=3)),$G$17-$AQ$1,IF(AND($F17=V$1,$G17=W$1,OR(COUNTIF(W2:W16,"&gt;0")=1,COUNTIF(W2:W16,"&gt;0")=2)),$G$17+$AQ$1,0))</f>
        <v>#REF!</v>
      </c>
      <c r="X17" s="395" t="e">
        <f>IF(AND($F17=X$1,$G17=Y$1,COUNTIF(X2:X16,"&gt;0")&lt;=1),$F$17-$AQ$1,IF(AND($F17=X$1,$G17=Y$1,COUNTIF(X2:X16,"&gt;0")&gt;1),$F$17+$AQ$1,0))</f>
        <v>#REF!</v>
      </c>
      <c r="Y17" s="396" t="e">
        <f>IF(AND($F17=X$1,$G17=Y$1,OR(COUNTIF(Y2:Y16,"&gt;0")=0,COUNTIF(Y2:Y16,"&gt;0")=3)),$G$17-$AQ$1,IF(AND($F17=X$1,$G17=Y$1,OR(COUNTIF(Y2:Y16,"&gt;0")=1,COUNTIF(Y2:Y16,"&gt;0")=2)),$G$17+$AQ$1,0))</f>
        <v>#REF!</v>
      </c>
      <c r="Z17" s="395" t="e">
        <f>IF(AND($F17=Z$1,$G17=AA$1,COUNTIF(Z2:Z16,"&gt;0")&lt;=1),$F$17-$AQ$1,IF(AND($F17=Z$1,$G17=AA$1,COUNTIF(Z2:Z16,"&gt;0")&gt;1),$F$17+$AQ$1,0))</f>
        <v>#REF!</v>
      </c>
      <c r="AA17" s="396" t="e">
        <f>IF(AND($F17=Z$1,$G17=AA$1,OR(COUNTIF(AA2:AA16,"&gt;0")=0,COUNTIF(AA2:AA16,"&gt;0")=3)),$G$17-$AQ$1,IF(AND($F17=Z$1,$G17=AA$1,OR(COUNTIF(AA2:AA16,"&gt;0")=1,COUNTIF(AA2:AA16,"&gt;0")=2)),$G$17+$AQ$1,0))</f>
        <v>#REF!</v>
      </c>
      <c r="AB17" s="395" t="e">
        <f>IF(AND($F17=AB$1,$G17=AC$1,COUNTIF(AB2:AB16,"&gt;0")&lt;=1),$F$17-$AQ$1,IF(AND($F17=AB$1,$G17=AC$1,COUNTIF(AB2:AB16,"&gt;0")&gt;1),$F$17+$AQ$1,0))</f>
        <v>#REF!</v>
      </c>
      <c r="AC17" s="396" t="e">
        <f>IF(AND($F17=AB$1,$G17=AC$1,OR(COUNTIF(AC2:AC16,"&gt;0")=0,COUNTIF(AC2:AC16,"&gt;0")=3)),$G$17-$AQ$1,IF(AND($F17=AB$1,$G17=AC$1,OR(COUNTIF(AC2:AC16,"&gt;0")=1,COUNTIF(AC2:AC16,"&gt;0")=2)),$G$17+$AQ$1,0))</f>
        <v>#REF!</v>
      </c>
      <c r="AD17" s="395" t="e">
        <f>IF(AND($F17=AD$1,$G17=AE$1,COUNTIF(AD2:AD16,"&gt;0")&lt;=1),$F$17-$AQ$1,IF(AND($F17=AD$1,$G17=AE$1,COUNTIF(AD2:AD16,"&gt;0")&gt;1),$F$17+$AQ$1,0))</f>
        <v>#REF!</v>
      </c>
      <c r="AE17" s="396" t="e">
        <f>IF(AND($F17=AD$1,$G17=AE$1,OR(COUNTIF(AE2:AE16,"&gt;0")=0,COUNTIF(AE2:AE16,"&gt;0")=3)),$G$17-$AQ$1,IF(AND($F17=AD$1,$G17=AE$1,OR(COUNTIF(AE2:AE16,"&gt;0")=1,COUNTIF(AE2:AE16,"&gt;0")=2)),$G$17+$AQ$1,0))</f>
        <v>#REF!</v>
      </c>
      <c r="AF17" s="395" t="e">
        <f>IF(AND($F17=AF$1,$G17=AG$1,COUNTIF(AF2:AF16,"&gt;0")&lt;=1),$F$17-$AQ$1,IF(AND($F17=AF$1,$G17=AG$1,COUNTIF(AF2:AF16,"&gt;0")&gt;1),$F$17+$AQ$1,0))</f>
        <v>#REF!</v>
      </c>
      <c r="AG17" s="396" t="e">
        <f>IF(AND($F17=AF$1,$G17=AG$1,OR(COUNTIF(AG2:AG16,"&gt;0")=0,COUNTIF(AG2:AG16,"&gt;0")=3)),$G$17-$AQ$1,IF(AND($F17=AF$1,$G17=AG$1,OR(COUNTIF(AG2:AG16,"&gt;0")=1,COUNTIF(AG2:AG16,"&gt;0")=2)),$G$17+$AQ$1,0))</f>
        <v>#REF!</v>
      </c>
      <c r="AH17" s="395" t="e">
        <f>IF(AND($F17=AH$1,$G17=AI$1,COUNTIF(AH2:AH16,"&gt;0")&lt;=1),$F$17-$AQ$1,IF(AND($F17=AH$1,$G17=AI$1,COUNTIF(AH2:AH16,"&gt;0")&gt;1),$F$17+$AQ$1,0))</f>
        <v>#REF!</v>
      </c>
      <c r="AI17" s="396" t="e">
        <f>IF(AND($F17=AH$1,$G17=AI$1,OR(COUNTIF(AI2:AI16,"&gt;0")=0,COUNTIF(AI2:AI16,"&gt;0")=3)),$G$17-$AQ$1,IF(AND($F17=AH$1,$G17=AI$1,OR(COUNTIF(AI2:AI16,"&gt;0")=1,COUNTIF(AI2:AI16,"&gt;0")=2)),$G$17+$AQ$1,0))</f>
        <v>#REF!</v>
      </c>
      <c r="AJ17" s="395" t="e">
        <f>IF(AND($F17=AJ$1,$G17=AK$1,COUNTIF(AJ2:AJ16,"&gt;0")&lt;=1),$F$17-$AQ$1,IF(AND($F17=AJ$1,$G17=AK$1,COUNTIF(AJ2:AJ16,"&gt;0")&gt;1),$F$17+$AQ$1,0))</f>
        <v>#REF!</v>
      </c>
      <c r="AK17" s="396" t="e">
        <f>IF(AND($F17=AJ$1,$G17=AK$1,OR(COUNTIF(AK2:AK16,"&gt;0")=0,COUNTIF(AK2:AK16,"&gt;0")=3)),$G$17-$AQ$1,IF(AND($F17=AJ$1,$G17=AK$1,OR(COUNTIF(AK2:AK16,"&gt;0")=1,COUNTIF(AK2:AK16,"&gt;0")=2)),$G$17+$AQ$1,0))</f>
        <v>#REF!</v>
      </c>
      <c r="AL17" s="395" t="e">
        <f>IF(AND($F17=AL$1,$G17=AM$1,COUNTIF(AL2:AL16,"&gt;0")&lt;=1),$F$17-$AQ$1,IF(AND($F17=AL$1,$G17=AM$1,COUNTIF(AL2:AL16,"&gt;0")&gt;1),$F$17+$AQ$1,0))</f>
        <v>#REF!</v>
      </c>
      <c r="AM17" s="396" t="e">
        <f>IF(AND($F17=AL$1,$G17=AM$1,OR(COUNTIF(AM2:AM16,"&gt;0")=0,COUNTIF(AM2:AM16,"&gt;0")=3)),$G$17-$AQ$1,IF(AND($F17=AL$1,$G17=AM$1,OR(COUNTIF(AM2:AM16,"&gt;0")=1,COUNTIF(AM2:AM16,"&gt;0")=2)),$G$17+$AQ$1,0))</f>
        <v>#REF!</v>
      </c>
      <c r="AN17" s="412" t="e">
        <f t="shared" si="0"/>
        <v>#REF!</v>
      </c>
      <c r="AO17" s="413" t="e">
        <f t="shared" si="1"/>
        <v>#REF!</v>
      </c>
      <c r="AP17" t="e">
        <f>IF(Projektspørgsmål!#REF!="","",Projektspørgsmål!#REF!)</f>
        <v>#REF!</v>
      </c>
    </row>
    <row r="18" spans="1:42" x14ac:dyDescent="0.25">
      <c r="A18" s="613"/>
      <c r="B18" s="605"/>
      <c r="C18" s="379" t="e">
        <f>IF(Projektspørgsmål!#REF!=Projektspørgsmål!$IO$33,TRUE,FALSE)</f>
        <v>#REF!</v>
      </c>
      <c r="D18" s="379" t="e">
        <f>IF(C18=TRUE,MAX(D2:D17)+1,0)</f>
        <v>#REF!</v>
      </c>
      <c r="E18" s="370" t="e">
        <f>Projektspørgsmål!#REF!</f>
        <v>#REF!</v>
      </c>
      <c r="F18" s="379" t="e">
        <f>Projektspørgsmål!#REF!</f>
        <v>#REF!</v>
      </c>
      <c r="G18" s="379" t="e">
        <f>Projektspørgsmål!#REF!</f>
        <v>#REF!</v>
      </c>
      <c r="H18" s="379" t="e">
        <f>IF(AND($F18=H$1,$G18=I$1,COUNTIF(H2:H17,"&gt;0")&lt;=1),$F$18-$AQ$1,IF(AND($F18=H$1,$G18=I$1,COUNTIF(H2:H17,"&gt;0")&gt;1),$F$18+$AQ$1,0))</f>
        <v>#REF!</v>
      </c>
      <c r="I18" s="396" t="e">
        <f>IF(AND($F18=H$1,$G18=I$1,OR(COUNTIF(I2:I17,"&gt;0")=0,COUNTIF(I2:I17,"&gt;0")=3)),$G$18-$AQ$1,IF(AND($F18=H$1,$G18=I$1,OR(COUNTIF(I2:I17,"&gt;0")=1,COUNTIF(I2:I17,"&gt;0")=2)),$G$18+$AQ$1,0))</f>
        <v>#REF!</v>
      </c>
      <c r="J18" s="395" t="e">
        <f>IF(AND($F18=J$1,$G18=K$1,COUNTIF(J2:J17,"&gt;0")&lt;=1),$F$18-$AQ$1,IF(AND($F18=J$1,$G18=K$1,COUNTIF(J2:J17,"&gt;0")&gt;1),$F$18+$AQ$1,0))</f>
        <v>#REF!</v>
      </c>
      <c r="K18" s="396" t="e">
        <f>IF(AND($F18=J$1,$G18=K$1,OR(COUNTIF(K2:K17,"&gt;0")=0,COUNTIF(K2:K17,"&gt;0")=3)),$G$18-$AQ$1,IF(AND($F18=J$1,$G18=K$1,OR(COUNTIF(K2:K17,"&gt;0")=1,COUNTIF(K2:K17,"&gt;0")=2)),$G$18+$AQ$1,0))</f>
        <v>#REF!</v>
      </c>
      <c r="L18" s="395" t="e">
        <f>IF(AND($F18=L$1,$G18=M$1,COUNTIF(L2:L17,"&gt;0")&lt;=1),$F$18-$AQ$1,IF(AND($F18=L$1,$G18=M$1,COUNTIF(L2:L17,"&gt;0")&gt;1),$F$18+$AQ$1,0))</f>
        <v>#REF!</v>
      </c>
      <c r="M18" s="396" t="e">
        <f>IF(AND($F18=L$1,$G18=M$1,OR(COUNTIF(M2:M17,"&gt;0")=0,COUNTIF(M2:M17,"&gt;0")=3)),$G$18-$AQ$1,IF(AND($F18=L$1,$G18=M$1,OR(COUNTIF(M2:M17,"&gt;0")=1,COUNTIF(M2:M17,"&gt;0")=2)),$G$18+$AQ$1,0))</f>
        <v>#REF!</v>
      </c>
      <c r="N18" s="395" t="e">
        <f>IF(AND($F18=N$1,$G18=O$1,COUNTIF(N2:N17,"&gt;0")&lt;=1),$F$18-$AQ$1,IF(AND($F18=N$1,$G18=O$1,COUNTIF(N2:N17,"&gt;0")&gt;1),$F$18+$AQ$1,0))</f>
        <v>#REF!</v>
      </c>
      <c r="O18" s="396" t="e">
        <f>IF(AND($F18=N$1,$G18=O$1,OR(COUNTIF(O2:O17,"&gt;0")=0,COUNTIF(O2:O17,"&gt;0")=3)),$G$18-$AQ$1,IF(AND($F18=N$1,$G18=O$1,OR(COUNTIF(O2:O17,"&gt;0")=1,COUNTIF(O2:O17,"&gt;0")=2)),$G$18+$AQ$1,0))</f>
        <v>#REF!</v>
      </c>
      <c r="P18" s="395" t="e">
        <f>IF(AND($F18=P$1,$G18=Q$1,COUNTIF(P2:P17,"&gt;0")&lt;=1),$F$18-$AQ$1,IF(AND($F18=P$1,$G18=Q$1,COUNTIF(P2:P17,"&gt;0")&gt;1),$F$18+$AQ$1,0))</f>
        <v>#REF!</v>
      </c>
      <c r="Q18" s="396" t="e">
        <f>IF(AND($F18=P$1,$G18=Q$1,OR(COUNTIF(Q2:Q17,"&gt;0")=0,COUNTIF(Q2:Q17,"&gt;0")=3)),$G$18-$AQ$1,IF(AND($F18=P$1,$G18=Q$1,OR(COUNTIF(Q2:Q17,"&gt;0")=1,COUNTIF(Q2:Q17,"&gt;0")=2)),$G$18+$AQ$1,0))</f>
        <v>#REF!</v>
      </c>
      <c r="R18" s="395" t="e">
        <f>IF(AND($F18=R$1,$G18=S$1,COUNTIF(R2:R17,"&gt;0")&lt;=1),$F$18-$AQ$1,IF(AND($F18=R$1,$G18=S$1,COUNTIF(R2:R17,"&gt;0")&gt;1),$F$18+$AQ$1,0))</f>
        <v>#REF!</v>
      </c>
      <c r="S18" s="396" t="e">
        <f>IF(AND($F18=R$1,$G18=S$1,OR(COUNTIF(S2:S17,"&gt;0")=0,COUNTIF(S2:S17,"&gt;0")=3)),$G$18-$AQ$1,IF(AND($F18=R$1,$G18=S$1,OR(COUNTIF(S2:S17,"&gt;0")=1,COUNTIF(S2:S17,"&gt;0")=2)),$G$18+$AQ$1,0))</f>
        <v>#REF!</v>
      </c>
      <c r="T18" s="395" t="e">
        <f>IF(AND($F18=T$1,$G18=U$1,COUNTIF(T2:T17,"&gt;0")&lt;=1),$F$18-$AQ$1,IF(AND($F18=T$1,$G18=U$1,COUNTIF(T2:T17,"&gt;0")&gt;1),$F$18+$AQ$1,0))</f>
        <v>#REF!</v>
      </c>
      <c r="U18" s="396" t="e">
        <f>IF(AND($F18=T$1,$G18=U$1,OR(COUNTIF(U2:U17,"&gt;0")=0,COUNTIF(U2:U17,"&gt;0")=3)),$G$18-$AQ$1,IF(AND($F18=T$1,$G18=U$1,OR(COUNTIF(U2:U17,"&gt;0")=1,COUNTIF(U2:U17,"&gt;0")=2)),$G$18+$AQ$1,0))</f>
        <v>#REF!</v>
      </c>
      <c r="V18" s="395" t="e">
        <f>IF(AND($F18=V$1,$G18=W$1,COUNTIF(V2:V17,"&gt;0")&lt;=1),$F$18-$AQ$1,IF(AND($F18=V$1,$G18=W$1,COUNTIF(V2:V17,"&gt;0")&gt;1),$F$18+$AQ$1,0))</f>
        <v>#REF!</v>
      </c>
      <c r="W18" s="396" t="e">
        <f>IF(AND($F18=V$1,$G18=W$1,OR(COUNTIF(W2:W17,"&gt;0")=0,COUNTIF(W2:W17,"&gt;0")=3)),$G$18-$AQ$1,IF(AND($F18=V$1,$G18=W$1,OR(COUNTIF(W2:W17,"&gt;0")=1,COUNTIF(W2:W17,"&gt;0")=2)),$G$18+$AQ$1,0))</f>
        <v>#REF!</v>
      </c>
      <c r="X18" s="395" t="e">
        <f>IF(AND($F18=X$1,$G18=Y$1,COUNTIF(X2:X17,"&gt;0")&lt;=1),$F$18-$AQ$1,IF(AND($F18=X$1,$G18=Y$1,COUNTIF(X2:X17,"&gt;0")&gt;1),$F$18+$AQ$1,0))</f>
        <v>#REF!</v>
      </c>
      <c r="Y18" s="396" t="e">
        <f>IF(AND($F18=X$1,$G18=Y$1,OR(COUNTIF(Y2:Y17,"&gt;0")=0,COUNTIF(Y2:Y17,"&gt;0")=3)),$G$18-$AQ$1,IF(AND($F18=X$1,$G18=Y$1,OR(COUNTIF(Y2:Y17,"&gt;0")=1,COUNTIF(Y2:Y17,"&gt;0")=2)),$G$18+$AQ$1,0))</f>
        <v>#REF!</v>
      </c>
      <c r="Z18" s="395" t="e">
        <f>IF(AND($F18=Z$1,$G18=AA$1,COUNTIF(Z2:Z17,"&gt;0")&lt;=1),$F$18-$AQ$1,IF(AND($F18=Z$1,$G18=AA$1,COUNTIF(Z2:Z17,"&gt;0")&gt;1),$F$18+$AQ$1,0))</f>
        <v>#REF!</v>
      </c>
      <c r="AA18" s="396" t="e">
        <f>IF(AND($F18=Z$1,$G18=AA$1,OR(COUNTIF(AA2:AA17,"&gt;0")=0,COUNTIF(AA2:AA17,"&gt;0")=3)),$G$18-$AQ$1,IF(AND($F18=Z$1,$G18=AA$1,OR(COUNTIF(AA2:AA17,"&gt;0")=1,COUNTIF(AA2:AA17,"&gt;0")=2)),$G$18+$AQ$1,0))</f>
        <v>#REF!</v>
      </c>
      <c r="AB18" s="395" t="e">
        <f>IF(AND($F18=AB$1,$G18=AC$1,COUNTIF(AB2:AB17,"&gt;0")&lt;=1),$F$18-$AQ$1,IF(AND($F18=AB$1,$G18=AC$1,COUNTIF(AB2:AB17,"&gt;0")&gt;1),$F$18+$AQ$1,0))</f>
        <v>#REF!</v>
      </c>
      <c r="AC18" s="396" t="e">
        <f>IF(AND($F18=AB$1,$G18=AC$1,OR(COUNTIF(AC2:AC17,"&gt;0")=0,COUNTIF(AC2:AC17,"&gt;0")=3)),$G$18-$AQ$1,IF(AND($F18=AB$1,$G18=AC$1,OR(COUNTIF(AC2:AC17,"&gt;0")=1,COUNTIF(AC2:AC17,"&gt;0")=2)),$G$18+$AQ$1,0))</f>
        <v>#REF!</v>
      </c>
      <c r="AD18" s="395" t="e">
        <f>IF(AND($F18=AD$1,$G18=AE$1,COUNTIF(AD2:AD17,"&gt;0")&lt;=1),$F$18-$AQ$1,IF(AND($F18=AD$1,$G18=AE$1,COUNTIF(AD2:AD17,"&gt;0")&gt;1),$F$18+$AQ$1,0))</f>
        <v>#REF!</v>
      </c>
      <c r="AE18" s="396" t="e">
        <f>IF(AND($F18=AD$1,$G18=AE$1,OR(COUNTIF(AE2:AE17,"&gt;0")=0,COUNTIF(AE2:AE17,"&gt;0")=3)),$G$18-$AQ$1,IF(AND($F18=AD$1,$G18=AE$1,OR(COUNTIF(AE2:AE17,"&gt;0")=1,COUNTIF(AE2:AE17,"&gt;0")=2)),$G$18+$AQ$1,0))</f>
        <v>#REF!</v>
      </c>
      <c r="AF18" s="395" t="e">
        <f>IF(AND($F18=AF$1,$G18=AG$1,COUNTIF(AF2:AF17,"&gt;0")&lt;=1),$F$18-$AQ$1,IF(AND($F18=AF$1,$G18=AG$1,COUNTIF(AF2:AF17,"&gt;0")&gt;1),$F$18+$AQ$1,0))</f>
        <v>#REF!</v>
      </c>
      <c r="AG18" s="396" t="e">
        <f>IF(AND($F18=AF$1,$G18=AG$1,OR(COUNTIF(AG2:AG17,"&gt;0")=0,COUNTIF(AG2:AG17,"&gt;0")=3)),$G$18-$AQ$1,IF(AND($F18=AF$1,$G18=AG$1,OR(COUNTIF(AG2:AG17,"&gt;0")=1,COUNTIF(AG2:AG17,"&gt;0")=2)),$G$18+$AQ$1,0))</f>
        <v>#REF!</v>
      </c>
      <c r="AH18" s="395" t="e">
        <f>IF(AND($F18=AH$1,$G18=AI$1,COUNTIF(AH2:AH17,"&gt;0")&lt;=1),$F$18-$AQ$1,IF(AND($F18=AH$1,$G18=AI$1,COUNTIF(AH2:AH17,"&gt;0")&gt;1),$F$18+$AQ$1,0))</f>
        <v>#REF!</v>
      </c>
      <c r="AI18" s="396" t="e">
        <f>IF(AND($F18=AH$1,$G18=AI$1,OR(COUNTIF(AI2:AI17,"&gt;0")=0,COUNTIF(AI2:AI17,"&gt;0")=3)),$G$18-$AQ$1,IF(AND($F18=AH$1,$G18=AI$1,OR(COUNTIF(AI2:AI17,"&gt;0")=1,COUNTIF(AI2:AI17,"&gt;0")=2)),$G$18+$AQ$1,0))</f>
        <v>#REF!</v>
      </c>
      <c r="AJ18" s="395" t="e">
        <f>IF(AND($F18=AJ$1,$G18=AK$1,COUNTIF(AJ2:AJ17,"&gt;0")&lt;=1),$F$18-$AQ$1,IF(AND($F18=AJ$1,$G18=AK$1,COUNTIF(AJ2:AJ17,"&gt;0")&gt;1),$F$18+$AQ$1,0))</f>
        <v>#REF!</v>
      </c>
      <c r="AK18" s="396" t="e">
        <f>IF(AND($F18=AJ$1,$G18=AK$1,OR(COUNTIF(AK2:AK17,"&gt;0")=0,COUNTIF(AK2:AK17,"&gt;0")=3)),$G$18-$AQ$1,IF(AND($F18=AJ$1,$G18=AK$1,OR(COUNTIF(AK2:AK17,"&gt;0")=1,COUNTIF(AK2:AK17,"&gt;0")=2)),$G$18+$AQ$1,0))</f>
        <v>#REF!</v>
      </c>
      <c r="AL18" s="395" t="e">
        <f>IF(AND($F18=AL$1,$G18=AM$1,COUNTIF(AL2:AL17,"&gt;0")&lt;=1),$F$18-$AQ$1,IF(AND($F18=AL$1,$G18=AM$1,COUNTIF(AL2:AL17,"&gt;0")&gt;1),$F$18+$AQ$1,0))</f>
        <v>#REF!</v>
      </c>
      <c r="AM18" s="396" t="e">
        <f>IF(AND($F18=AL$1,$G18=AM$1,OR(COUNTIF(AM2:AM17,"&gt;0")=0,COUNTIF(AM2:AM17,"&gt;0")=3)),$G$18-$AQ$1,IF(AND($F18=AL$1,$G18=AM$1,OR(COUNTIF(AM2:AM17,"&gt;0")=1,COUNTIF(AM2:AM17,"&gt;0")=2)),$G$18+$AQ$1,0))</f>
        <v>#REF!</v>
      </c>
      <c r="AN18" s="412" t="e">
        <f t="shared" si="0"/>
        <v>#REF!</v>
      </c>
      <c r="AO18" s="413" t="e">
        <f t="shared" si="1"/>
        <v>#REF!</v>
      </c>
      <c r="AP18" t="e">
        <f>IF(Projektspørgsmål!#REF!="","",Projektspørgsmål!#REF!)</f>
        <v>#REF!</v>
      </c>
    </row>
    <row r="19" spans="1:42" x14ac:dyDescent="0.25">
      <c r="A19" s="613"/>
      <c r="B19" s="605"/>
      <c r="C19" s="379" t="e">
        <f>IF(Projektspørgsmål!#REF!=Projektspørgsmål!$IO$33,TRUE,FALSE)</f>
        <v>#REF!</v>
      </c>
      <c r="D19" s="379" t="e">
        <f>IF(C19=TRUE,MAX(D2:D18)+1,0)</f>
        <v>#REF!</v>
      </c>
      <c r="E19" s="370" t="e">
        <f>Projektspørgsmål!#REF!</f>
        <v>#REF!</v>
      </c>
      <c r="F19" s="379" t="e">
        <f>Projektspørgsmål!#REF!</f>
        <v>#REF!</v>
      </c>
      <c r="G19" s="379" t="e">
        <f>Projektspørgsmål!#REF!</f>
        <v>#REF!</v>
      </c>
      <c r="H19" s="379" t="e">
        <f>IF(AND($F19=H$1,$G19=I$1,COUNTIF(H2:H18,"&gt;0")&lt;=1),$F$19-$AQ$1,IF(AND($F19=H$1,$G19=I$1,COUNTIF(H2:H18,"&gt;0")&gt;1),$F$19+$AQ$1,0))</f>
        <v>#REF!</v>
      </c>
      <c r="I19" s="396" t="e">
        <f>IF(AND($F19=H$1,$G19=I$1,OR(COUNTIF(I2:I18,"&gt;0")=0,COUNTIF(I2:I18,"&gt;0")=3)),$G19-$AQ$1,IF(AND($F19=H$1,$G19=I$1,OR(COUNTIF(I2:I18,"&gt;0")=1,COUNTIF(I2:I18,"&gt;0")=2)),$G19+$AQ$1,0))</f>
        <v>#REF!</v>
      </c>
      <c r="J19" s="395" t="e">
        <f>IF(AND($F19=J$1,$G19=K$1,COUNTIF(J2:J18,"&gt;0")&lt;=1),$F$19-$AQ$1,IF(AND($F19=J$1,$G19=K$1,COUNTIF(J2:J18,"&gt;0")&gt;1),$F$19+$AQ$1,0))</f>
        <v>#REF!</v>
      </c>
      <c r="K19" s="396" t="e">
        <f>IF(AND($F19=J$1,$G19=K$1,OR(COUNTIF(K2:K18,"&gt;0")=0,COUNTIF(K2:K18,"&gt;0")=3)),$G19-$AQ$1,IF(AND($F19=J$1,$G19=K$1,OR(COUNTIF(K2:K18,"&gt;0")=1,COUNTIF(K2:K18,"&gt;0")=2)),$G19+$AQ$1,0))</f>
        <v>#REF!</v>
      </c>
      <c r="L19" s="395" t="e">
        <f>IF(AND($F19=L$1,$G19=M$1,COUNTIF(L2:L18,"&gt;0")&lt;=1),$F$19-$AQ$1,IF(AND($F19=L$1,$G19=M$1,COUNTIF(L2:L18,"&gt;0")&gt;1),$F$19+$AQ$1,0))</f>
        <v>#REF!</v>
      </c>
      <c r="M19" s="396" t="e">
        <f>IF(AND($F19=L$1,$G19=M$1,OR(COUNTIF(M2:M18,"&gt;0")=0,COUNTIF(M2:M18,"&gt;0")=3)),$G19-$AQ$1,IF(AND($F19=L$1,$G19=M$1,OR(COUNTIF(M2:M18,"&gt;0")=1,COUNTIF(M2:M18,"&gt;0")=2)),$G19+$AQ$1,0))</f>
        <v>#REF!</v>
      </c>
      <c r="N19" s="395" t="e">
        <f>IF(AND($F19=N$1,$G19=O$1,COUNTIF(N2:N18,"&gt;0")&lt;=1),$F$19-$AQ$1,IF(AND($F19=N$1,$G19=O$1,COUNTIF(N2:N18,"&gt;0")&gt;1),$F$19+$AQ$1,0))</f>
        <v>#REF!</v>
      </c>
      <c r="O19" s="396" t="e">
        <f>IF(AND($F19=N$1,$G19=O$1,OR(COUNTIF(O2:O18,"&gt;0")=0,COUNTIF(O2:O18,"&gt;0")=3)),$G19-$AQ$1,IF(AND($F19=N$1,$G19=O$1,OR(COUNTIF(O2:O18,"&gt;0")=1,COUNTIF(O2:O18,"&gt;0")=2)),$G19+$AQ$1,0))</f>
        <v>#REF!</v>
      </c>
      <c r="P19" s="395" t="e">
        <f>IF(AND($F19=P$1,$G19=Q$1,COUNTIF(P2:P18,"&gt;0")&lt;=1),$F$19-$AQ$1,IF(AND($F19=P$1,$G19=Q$1,COUNTIF(P2:P18,"&gt;0")&gt;1),$F$19+$AQ$1,0))</f>
        <v>#REF!</v>
      </c>
      <c r="Q19" s="396" t="e">
        <f>IF(AND($F19=P$1,$G19=Q$1,OR(COUNTIF(Q2:Q18,"&gt;0")=0,COUNTIF(Q2:Q18,"&gt;0")=3)),$G19-$AQ$1,IF(AND($F19=P$1,$G19=Q$1,OR(COUNTIF(Q2:Q18,"&gt;0")=1,COUNTIF(Q2:Q18,"&gt;0")=2)),$G19+$AQ$1,0))</f>
        <v>#REF!</v>
      </c>
      <c r="R19" s="395" t="e">
        <f>IF(AND($F19=R$1,$G19=S$1,COUNTIF(R2:R18,"&gt;0")&lt;=1),$F$19-$AQ$1,IF(AND($F19=R$1,$G19=S$1,COUNTIF(R2:R18,"&gt;0")&gt;1),$F$19+$AQ$1,0))</f>
        <v>#REF!</v>
      </c>
      <c r="S19" s="396" t="e">
        <f>IF(AND($F19=R$1,$G19=S$1,OR(COUNTIF(S2:S18,"&gt;0")=0,COUNTIF(S2:S18,"&gt;0")=3)),$G19-$AQ$1,IF(AND($F19=R$1,$G19=S$1,OR(COUNTIF(S2:S18,"&gt;0")=1,COUNTIF(S2:S18,"&gt;0")=2)),$G19+$AQ$1,0))</f>
        <v>#REF!</v>
      </c>
      <c r="T19" s="395" t="e">
        <f>IF(AND($F19=T$1,$G19=U$1,COUNTIF(T2:T18,"&gt;0")&lt;=1),$F$19-$AQ$1,IF(AND($F19=T$1,$G19=U$1,COUNTIF(T2:T18,"&gt;0")&gt;1),$F$19+$AQ$1,0))</f>
        <v>#REF!</v>
      </c>
      <c r="U19" s="396" t="e">
        <f>IF(AND($F19=T$1,$G19=U$1,OR(COUNTIF(U2:U18,"&gt;0")=0,COUNTIF(U2:U18,"&gt;0")=3)),$G19-$AQ$1,IF(AND($F19=T$1,$G19=U$1,OR(COUNTIF(U2:U18,"&gt;0")=1,COUNTIF(U2:U18,"&gt;0")=2)),$G19+$AQ$1,0))</f>
        <v>#REF!</v>
      </c>
      <c r="V19" s="395" t="e">
        <f>IF(AND($F19=V$1,$G19=W$1,COUNTIF(V2:V18,"&gt;0")&lt;=1),$F$19-$AQ$1,IF(AND($F19=V$1,$G19=W$1,COUNTIF(V2:V18,"&gt;0")&gt;1),$F$19+$AQ$1,0))</f>
        <v>#REF!</v>
      </c>
      <c r="W19" s="396" t="e">
        <f>IF(AND($F19=V$1,$G19=W$1,OR(COUNTIF(W2:W18,"&gt;0")=0,COUNTIF(W2:W18,"&gt;0")=3)),$G19-$AQ$1,IF(AND($F19=V$1,$G19=W$1,OR(COUNTIF(W2:W18,"&gt;0")=1,COUNTIF(W2:W18,"&gt;0")=2)),$G19+$AQ$1,0))</f>
        <v>#REF!</v>
      </c>
      <c r="X19" s="395" t="e">
        <f>IF(AND($F19=X$1,$G19=Y$1,COUNTIF(X2:X18,"&gt;0")&lt;=1),$F$19-$AQ$1,IF(AND($F19=X$1,$G19=Y$1,COUNTIF(X2:X18,"&gt;0")&gt;1),$F$19+$AQ$1,0))</f>
        <v>#REF!</v>
      </c>
      <c r="Y19" s="396" t="e">
        <f>IF(AND($F19=X$1,$G19=Y$1,OR(COUNTIF(Y2:Y18,"&gt;0")=0,COUNTIF(Y2:Y18,"&gt;0")=3)),$G19-$AQ$1,IF(AND($F19=X$1,$G19=Y$1,OR(COUNTIF(Y2:Y18,"&gt;0")=1,COUNTIF(Y2:Y18,"&gt;0")=2)),$G19+$AQ$1,0))</f>
        <v>#REF!</v>
      </c>
      <c r="Z19" s="395" t="e">
        <f>IF(AND($F19=Z$1,$G19=AA$1,COUNTIF(Z2:Z18,"&gt;0")&lt;=1),$F$19-$AQ$1,IF(AND($F19=Z$1,$G19=AA$1,COUNTIF(Z2:Z18,"&gt;0")&gt;1),$F$19+$AQ$1,0))</f>
        <v>#REF!</v>
      </c>
      <c r="AA19" s="396" t="e">
        <f>IF(AND($F19=Z$1,$G19=AA$1,OR(COUNTIF(AA2:AA18,"&gt;0")=0,COUNTIF(AA2:AA18,"&gt;0")=3)),$G19-$AQ$1,IF(AND($F19=Z$1,$G19=AA$1,OR(COUNTIF(AA2:AA18,"&gt;0")=1,COUNTIF(AA2:AA18,"&gt;0")=2)),$G19+$AQ$1,0))</f>
        <v>#REF!</v>
      </c>
      <c r="AB19" s="395" t="e">
        <f>IF(AND($F19=AB$1,$G19=AC$1,COUNTIF(AB2:AB18,"&gt;0")&lt;=1),$F$19-$AQ$1,IF(AND($F19=AB$1,$G19=AC$1,COUNTIF(AB2:AB18,"&gt;0")&gt;1),$F$19+$AQ$1,0))</f>
        <v>#REF!</v>
      </c>
      <c r="AC19" s="396" t="e">
        <f>IF(AND($F19=AB$1,$G19=AC$1,OR(COUNTIF(AC2:AC18,"&gt;0")=0,COUNTIF(AC2:AC18,"&gt;0")=3)),$G19-$AQ$1,IF(AND($F19=AB$1,$G19=AC$1,OR(COUNTIF(AC2:AC18,"&gt;0")=1,COUNTIF(AC2:AC18,"&gt;0")=2)),$G19+$AQ$1,0))</f>
        <v>#REF!</v>
      </c>
      <c r="AD19" s="395" t="e">
        <f>IF(AND($F19=AD$1,$G19=AE$1,COUNTIF(AD2:AD18,"&gt;0")&lt;=1),$F$19-$AQ$1,IF(AND($F19=AD$1,$G19=AE$1,COUNTIF(AD2:AD18,"&gt;0")&gt;1),$F$19+$AQ$1,0))</f>
        <v>#REF!</v>
      </c>
      <c r="AE19" s="396" t="e">
        <f>IF(AND($F19=AD$1,$G19=AE$1,OR(COUNTIF(AE2:AE18,"&gt;0")=0,COUNTIF(AE2:AE18,"&gt;0")=3)),$G19-$AQ$1,IF(AND($F19=AD$1,$G19=AE$1,OR(COUNTIF(AE2:AE18,"&gt;0")=1,COUNTIF(AE2:AE18,"&gt;0")=2)),$G19+$AQ$1,0))</f>
        <v>#REF!</v>
      </c>
      <c r="AF19" s="395" t="e">
        <f>IF(AND($F19=AF$1,$G19=AG$1,COUNTIF(AF2:AF18,"&gt;0")&lt;=1),$F$19-$AQ$1,IF(AND($F19=AF$1,$G19=AG$1,COUNTIF(AF2:AF18,"&gt;0")&gt;1),$F$19+$AQ$1,0))</f>
        <v>#REF!</v>
      </c>
      <c r="AG19" s="396" t="e">
        <f>IF(AND($F19=AF$1,$G19=AG$1,OR(COUNTIF(AG2:AG18,"&gt;0")=0,COUNTIF(AG2:AG18,"&gt;0")=3)),$G19-$AQ$1,IF(AND($F19=AF$1,$G19=AG$1,OR(COUNTIF(AG2:AG18,"&gt;0")=1,COUNTIF(AG2:AG18,"&gt;0")=2)),$G19+$AQ$1,0))</f>
        <v>#REF!</v>
      </c>
      <c r="AH19" s="395" t="e">
        <f>IF(AND($F19=AH$1,$G19=AI$1,COUNTIF(AH2:AH18,"&gt;0")&lt;=1),$F$19-$AQ$1,IF(AND($F19=AH$1,$G19=AI$1,COUNTIF(AH2:AH18,"&gt;0")&gt;1),$F$19+$AQ$1,0))</f>
        <v>#REF!</v>
      </c>
      <c r="AI19" s="396" t="e">
        <f>IF(AND($F19=AH$1,$G19=AI$1,OR(COUNTIF(AI2:AI18,"&gt;0")=0,COUNTIF(AI2:AI18,"&gt;0")=3)),$G19-$AQ$1,IF(AND($F19=AH$1,$G19=AI$1,OR(COUNTIF(AI2:AI18,"&gt;0")=1,COUNTIF(AI2:AI18,"&gt;0")=2)),$G19+$AQ$1,0))</f>
        <v>#REF!</v>
      </c>
      <c r="AJ19" s="395" t="e">
        <f>IF(AND($F19=AJ$1,$G19=AK$1,COUNTIF(AJ2:AJ18,"&gt;0")&lt;=1),$F$19-$AQ$1,IF(AND($F19=AJ$1,$G19=AK$1,COUNTIF(AJ2:AJ18,"&gt;0")&gt;1),$F$19+$AQ$1,0))</f>
        <v>#REF!</v>
      </c>
      <c r="AK19" s="396" t="e">
        <f>IF(AND($F19=AJ$1,$G19=AK$1,OR(COUNTIF(AK2:AK18,"&gt;0")=0,COUNTIF(AK2:AK18,"&gt;0")=3)),$G19-$AQ$1,IF(AND($F19=AJ$1,$G19=AK$1,OR(COUNTIF(AK2:AK18,"&gt;0")=1,COUNTIF(AK2:AK18,"&gt;0")=2)),$G19+$AQ$1,0))</f>
        <v>#REF!</v>
      </c>
      <c r="AL19" s="395" t="e">
        <f>IF(AND($F19=AL$1,$G19=AM$1,COUNTIF(AL2:AL18,"&gt;0")&lt;=1),$F$19-$AQ$1,IF(AND($F19=AL$1,$G19=AM$1,COUNTIF(AL2:AL18,"&gt;0")&gt;1),$F$19+$AQ$1,0))</f>
        <v>#REF!</v>
      </c>
      <c r="AM19" s="396" t="e">
        <f>IF(AND($F19=AL$1,$G19=AM$1,OR(COUNTIF(AM2:AM18,"&gt;0")=0,COUNTIF(AM2:AM18,"&gt;0")=3)),$G19-$AQ$1,IF(AND($F19=AL$1,$G19=AM$1,OR(COUNTIF(AM2:AM18,"&gt;0")=1,COUNTIF(AM2:AM18,"&gt;0")=2)),$G19+$AQ$1,0))</f>
        <v>#REF!</v>
      </c>
      <c r="AN19" s="412" t="e">
        <f t="shared" si="0"/>
        <v>#REF!</v>
      </c>
      <c r="AO19" s="413" t="e">
        <f t="shared" si="1"/>
        <v>#REF!</v>
      </c>
      <c r="AP19" t="e">
        <f>IF(Projektspørgsmål!#REF!="","",Projektspørgsmål!#REF!)</f>
        <v>#REF!</v>
      </c>
    </row>
    <row r="20" spans="1:42" x14ac:dyDescent="0.25">
      <c r="A20" s="614" t="s">
        <v>22</v>
      </c>
      <c r="B20" s="606" t="e">
        <f>AVERAGE(F20:F25)</f>
        <v>#REF!</v>
      </c>
      <c r="C20" s="381" t="e">
        <f>IF(Projektspørgsmål!#REF!=Projektspørgsmål!$IO$33,TRUE,FALSE)</f>
        <v>#REF!</v>
      </c>
      <c r="D20" s="381" t="e">
        <f>IF(C20=TRUE,MAX(D2:D19)+1,0)</f>
        <v>#REF!</v>
      </c>
      <c r="E20" s="380" t="e">
        <f>Projektspørgsmål!#REF!</f>
        <v>#REF!</v>
      </c>
      <c r="F20" s="381" t="e">
        <f>Projektspørgsmål!#REF!</f>
        <v>#REF!</v>
      </c>
      <c r="G20" s="381" t="e">
        <f>Projektspørgsmål!#REF!</f>
        <v>#REF!</v>
      </c>
      <c r="H20" s="381" t="e">
        <f>IF(AND($F20=H$1,$G20=I$1,COUNTIF(H2:H19,"&gt;0")&lt;=1),$F$20-$AQ$1,IF(AND($F20=H$1,$G20=I$1,COUNTIF(H2:H19,"&gt;0")&gt;1),$F$20+$AQ$1,0))</f>
        <v>#REF!</v>
      </c>
      <c r="I20" s="398" t="e">
        <f>IF(AND($F20=H$1,$G20=I$1,OR(COUNTIF(I2:I19,"&gt;0")=0,COUNTIF(I2:I19,"&gt;0")=3)),$G20-$AQ$1,IF(AND($F20=H$1,$G20=I$1,OR(COUNTIF(I2:I19,"&gt;0")=1,COUNTIF(I2:I19,"&gt;0")=2)),$G20+$AQ$1,0))</f>
        <v>#REF!</v>
      </c>
      <c r="J20" s="397" t="e">
        <f>IF(AND($F20=J$1,$G20=K$1,COUNTIF(J2:J19,"&gt;0")&lt;=1),$F$20-$AQ$1,IF(AND($F20=J$1,$G20=K$1,COUNTIF(J2:J19,"&gt;0")&gt;1),$F$20+$AQ$1,0))</f>
        <v>#REF!</v>
      </c>
      <c r="K20" s="398" t="e">
        <f>IF(AND($F20=J$1,$G20=K$1,OR(COUNTIF(K2:K19,"&gt;0")=0,COUNTIF(K2:K19,"&gt;0")=3)),$G20-$AQ$1,IF(AND($F20=J$1,$G20=K$1,OR(COUNTIF(K2:K19,"&gt;0")=1,COUNTIF(K2:K19,"&gt;0")=2)),$G20+$AQ$1,0))</f>
        <v>#REF!</v>
      </c>
      <c r="L20" s="397" t="e">
        <f>IF(AND($F20=L$1,$G20=M$1,COUNTIF(L2:L19,"&gt;0")&lt;=1),$F$20-$AQ$1,IF(AND($F20=L$1,$G20=M$1,COUNTIF(L2:L19,"&gt;0")&gt;1),$F$20+$AQ$1,0))</f>
        <v>#REF!</v>
      </c>
      <c r="M20" s="398" t="e">
        <f>IF(AND($F20=L$1,$G20=M$1,OR(COUNTIF(M2:M19,"&gt;0")=0,COUNTIF(M2:M19,"&gt;0")=3)),$G20-$AQ$1,IF(AND($F20=L$1,$G20=M$1,OR(COUNTIF(M2:M19,"&gt;0")=1,COUNTIF(M2:M19,"&gt;0")=2)),$G20+$AQ$1,0))</f>
        <v>#REF!</v>
      </c>
      <c r="N20" s="397" t="e">
        <f>IF(AND($F20=N$1,$G20=O$1,COUNTIF(N2:N19,"&gt;0")&lt;=1),$F$20-$AQ$1,IF(AND($F20=N$1,$G20=O$1,COUNTIF(N2:N19,"&gt;0")&gt;1),$F$20+$AQ$1,0))</f>
        <v>#REF!</v>
      </c>
      <c r="O20" s="398" t="e">
        <f>IF(AND($F20=N$1,$G20=O$1,OR(COUNTIF(O2:O19,"&gt;0")=0,COUNTIF(O2:O19,"&gt;0")=3)),$G20-$AQ$1,IF(AND($F20=N$1,$G20=O$1,OR(COUNTIF(O2:O19,"&gt;0")=1,COUNTIF(O2:O19,"&gt;0")=2)),$G20+$AQ$1,0))</f>
        <v>#REF!</v>
      </c>
      <c r="P20" s="397" t="e">
        <f>IF(AND($F20=P$1,$G20=Q$1,COUNTIF(P2:P19,"&gt;0")&lt;=1),$F$20-$AQ$1,IF(AND($F20=P$1,$G20=Q$1,COUNTIF(P2:P19,"&gt;0")&gt;1),$F$20+$AQ$1,0))</f>
        <v>#REF!</v>
      </c>
      <c r="Q20" s="398" t="e">
        <f>IF(AND($F20=P$1,$G20=Q$1,OR(COUNTIF(Q2:Q19,"&gt;0")=0,COUNTIF(Q2:Q19,"&gt;0")=3)),$G20-$AQ$1,IF(AND($F20=P$1,$G20=Q$1,OR(COUNTIF(Q2:Q19,"&gt;0")=1,COUNTIF(Q2:Q19,"&gt;0")=2)),$G20+$AQ$1,0))</f>
        <v>#REF!</v>
      </c>
      <c r="R20" s="397" t="e">
        <f>IF(AND($F20=R$1,$G20=S$1,COUNTIF(R2:R19,"&gt;0")&lt;=1),$F$20-$AQ$1,IF(AND($F20=R$1,$G20=S$1,COUNTIF(R2:R19,"&gt;0")&gt;1),$F$20+$AQ$1,0))</f>
        <v>#REF!</v>
      </c>
      <c r="S20" s="398" t="e">
        <f>IF(AND($F20=R$1,$G20=S$1,OR(COUNTIF(S2:S19,"&gt;0")=0,COUNTIF(S2:S19,"&gt;0")=3)),$G20-$AQ$1,IF(AND($F20=R$1,$G20=S$1,OR(COUNTIF(S2:S19,"&gt;0")=1,COUNTIF(S2:S19,"&gt;0")=2)),$G20+$AQ$1,0))</f>
        <v>#REF!</v>
      </c>
      <c r="T20" s="397" t="e">
        <f>IF(AND($F20=T$1,$G20=U$1,COUNTIF(T2:T19,"&gt;0")&lt;=1),$F$20-$AQ$1,IF(AND($F20=T$1,$G20=U$1,COUNTIF(T2:T19,"&gt;0")&gt;1),$F$20+$AQ$1,0))</f>
        <v>#REF!</v>
      </c>
      <c r="U20" s="398" t="e">
        <f>IF(AND($F20=T$1,$G20=U$1,OR(COUNTIF(U2:U19,"&gt;0")=0,COUNTIF(U2:U19,"&gt;0")=3)),$G20-$AQ$1,IF(AND($F20=T$1,$G20=U$1,OR(COUNTIF(U2:U19,"&gt;0")=1,COUNTIF(U2:U19,"&gt;0")=2)),$G20+$AQ$1,0))</f>
        <v>#REF!</v>
      </c>
      <c r="V20" s="397" t="e">
        <f>IF(AND($F20=V$1,$G20=W$1,COUNTIF(V2:V19,"&gt;0")&lt;=1),$F$20-$AQ$1,IF(AND($F20=V$1,$G20=W$1,COUNTIF(V2:V19,"&gt;0")&gt;1),$F$20+$AQ$1,0))</f>
        <v>#REF!</v>
      </c>
      <c r="W20" s="398" t="e">
        <f>IF(AND($F20=V$1,$G20=W$1,OR(COUNTIF(W2:W19,"&gt;0")=0,COUNTIF(W2:W19,"&gt;0")=3)),$G20-$AQ$1,IF(AND($F20=V$1,$G20=W$1,OR(COUNTIF(W2:W19,"&gt;0")=1,COUNTIF(W2:W19,"&gt;0")=2)),$G20+$AQ$1,0))</f>
        <v>#REF!</v>
      </c>
      <c r="X20" s="397" t="e">
        <f>IF(AND($F20=X$1,$G20=Y$1,COUNTIF(X2:X19,"&gt;0")&lt;=1),$F$20-$AQ$1,IF(AND($F20=X$1,$G20=Y$1,COUNTIF(X2:X19,"&gt;0")&gt;1),$F$20+$AQ$1,0))</f>
        <v>#REF!</v>
      </c>
      <c r="Y20" s="398" t="e">
        <f>IF(AND($F20=X$1,$G20=Y$1,OR(COUNTIF(Y2:Y19,"&gt;0")=0,COUNTIF(Y2:Y19,"&gt;0")=3)),$G20-$AQ$1,IF(AND($F20=X$1,$G20=Y$1,OR(COUNTIF(Y2:Y19,"&gt;0")=1,COUNTIF(Y2:Y19,"&gt;0")=2)),$G20+$AQ$1,0))</f>
        <v>#REF!</v>
      </c>
      <c r="Z20" s="397" t="e">
        <f>IF(AND($F20=Z$1,$G20=AA$1,COUNTIF(Z2:Z19,"&gt;0")&lt;=1),$F$20-$AQ$1,IF(AND($F20=Z$1,$G20=AA$1,COUNTIF(Z2:Z19,"&gt;0")&gt;1),$F$20+$AQ$1,0))</f>
        <v>#REF!</v>
      </c>
      <c r="AA20" s="398" t="e">
        <f>IF(AND($F20=Z$1,$G20=AA$1,OR(COUNTIF(AA2:AA19,"&gt;0")=0,COUNTIF(AA2:AA19,"&gt;0")=3)),$G20-$AQ$1,IF(AND($F20=Z$1,$G20=AA$1,OR(COUNTIF(AA2:AA19,"&gt;0")=1,COUNTIF(AA2:AA19,"&gt;0")=2)),$G20+$AQ$1,0))</f>
        <v>#REF!</v>
      </c>
      <c r="AB20" s="397" t="e">
        <f>IF(AND($F20=AB$1,$G20=AC$1,COUNTIF(AB2:AB19,"&gt;0")&lt;=1),$F$20-$AQ$1,IF(AND($F20=AB$1,$G20=AC$1,COUNTIF(AB2:AB19,"&gt;0")&gt;1),$F$20+$AQ$1,0))</f>
        <v>#REF!</v>
      </c>
      <c r="AC20" s="398" t="e">
        <f>IF(AND($F20=AB$1,$G20=AC$1,OR(COUNTIF(AC2:AC19,"&gt;0")=0,COUNTIF(AC2:AC19,"&gt;0")=3)),$G20-$AQ$1,IF(AND($F20=AB$1,$G20=AC$1,OR(COUNTIF(AC2:AC19,"&gt;0")=1,COUNTIF(AC2:AC19,"&gt;0")=2)),$G20+$AQ$1,0))</f>
        <v>#REF!</v>
      </c>
      <c r="AD20" s="397" t="e">
        <f>IF(AND($F20=AD$1,$G20=AE$1,COUNTIF(AD2:AD19,"&gt;0")&lt;=1),$F$20-$AQ$1,IF(AND($F20=AD$1,$G20=AE$1,COUNTIF(AD2:AD19,"&gt;0")&gt;1),$F$20+$AQ$1,0))</f>
        <v>#REF!</v>
      </c>
      <c r="AE20" s="398" t="e">
        <f>IF(AND($F20=AD$1,$G20=AE$1,OR(COUNTIF(AE2:AE19,"&gt;0")=0,COUNTIF(AE2:AE19,"&gt;0")=3)),$G20-$AQ$1,IF(AND($F20=AD$1,$G20=AE$1,OR(COUNTIF(AE2:AE19,"&gt;0")=1,COUNTIF(AE2:AE19,"&gt;0")=2)),$G20+$AQ$1,0))</f>
        <v>#REF!</v>
      </c>
      <c r="AF20" s="397" t="e">
        <f>IF(AND($F20=AF$1,$G20=AG$1,COUNTIF(AF2:AF19,"&gt;0")&lt;=1),$F$20-$AQ$1,IF(AND($F20=AF$1,$G20=AG$1,COUNTIF(AF2:AF19,"&gt;0")&gt;1),$F$20+$AQ$1,0))</f>
        <v>#REF!</v>
      </c>
      <c r="AG20" s="398" t="e">
        <f>IF(AND($F20=AF$1,$G20=AG$1,OR(COUNTIF(AG2:AG19,"&gt;0")=0,COUNTIF(AG2:AG19,"&gt;0")=3)),$G20-$AQ$1,IF(AND($F20=AF$1,$G20=AG$1,OR(COUNTIF(AG2:AG19,"&gt;0")=1,COUNTIF(AG2:AG19,"&gt;0")=2)),$G20+$AQ$1,0))</f>
        <v>#REF!</v>
      </c>
      <c r="AH20" s="397" t="e">
        <f>IF(AND($F20=AH$1,$G20=AI$1,COUNTIF(AH2:AH19,"&gt;0")&lt;=1),$F$20-$AQ$1,IF(AND($F20=AH$1,$G20=AI$1,COUNTIF(AH2:AH19,"&gt;0")&gt;1),$F$20+$AQ$1,0))</f>
        <v>#REF!</v>
      </c>
      <c r="AI20" s="398" t="e">
        <f>IF(AND($F20=AH$1,$G20=AI$1,OR(COUNTIF(AI2:AI19,"&gt;0")=0,COUNTIF(AI2:AI19,"&gt;0")=3)),$G20-$AQ$1,IF(AND($F20=AH$1,$G20=AI$1,OR(COUNTIF(AI2:AI19,"&gt;0")=1,COUNTIF(AI2:AI19,"&gt;0")=2)),$G20+$AQ$1,0))</f>
        <v>#REF!</v>
      </c>
      <c r="AJ20" s="397" t="e">
        <f>IF(AND($F20=AJ$1,$G20=AK$1,COUNTIF(AJ2:AJ19,"&gt;0")&lt;=1),$F$20-$AQ$1,IF(AND($F20=AJ$1,$G20=AK$1,COUNTIF(AJ2:AJ19,"&gt;0")&gt;1),$F$20+$AQ$1,0))</f>
        <v>#REF!</v>
      </c>
      <c r="AK20" s="398" t="e">
        <f>IF(AND($F20=AJ$1,$G20=AK$1,OR(COUNTIF(AK2:AK19,"&gt;0")=0,COUNTIF(AK2:AK19,"&gt;0")=3)),$G20-$AQ$1,IF(AND($F20=AJ$1,$G20=AK$1,OR(COUNTIF(AK2:AK19,"&gt;0")=1,COUNTIF(AK2:AK19,"&gt;0")=2)),$G20+$AQ$1,0))</f>
        <v>#REF!</v>
      </c>
      <c r="AL20" s="397" t="e">
        <f>IF(AND($F20=AL$1,$G20=AM$1,COUNTIF(AL2:AL19,"&gt;0")&lt;=1),$F$20-$AQ$1,IF(AND($F20=AL$1,$G20=AM$1,COUNTIF(AL2:AL19,"&gt;0")&gt;1),$F$20+$AQ$1,0))</f>
        <v>#REF!</v>
      </c>
      <c r="AM20" s="398" t="e">
        <f>IF(AND($F20=AL$1,$G20=AM$1,OR(COUNTIF(AM2:AM19,"&gt;0")=0,COUNTIF(AM2:AM19,"&gt;0")=3)),$G20-$AQ$1,IF(AND($F20=AL$1,$G20=AM$1,OR(COUNTIF(AM2:AM19,"&gt;0")=1,COUNTIF(AM2:AM19,"&gt;0")=2)),$G20+$AQ$1,0))</f>
        <v>#REF!</v>
      </c>
      <c r="AN20" s="414" t="e">
        <f t="shared" ref="AN20:AN25" si="2">SUM(I20,K20,M20,O20,Q20,S20,U20,W20,Y20,AA20,AC20,AE20,AG20,AI20,AK20,AM20)</f>
        <v>#REF!</v>
      </c>
      <c r="AO20" s="415" t="e">
        <f t="shared" ref="AO20:AO25" si="3">SUM(H20,J20,L20,N20,P20,R20,T20,V20,X20,Z20,AB20,AD20,AF20,AH20,AJ20,AL20)</f>
        <v>#REF!</v>
      </c>
      <c r="AP20" t="e">
        <f>IF(Projektspørgsmål!#REF!="","",Projektspørgsmål!#REF!)</f>
        <v>#REF!</v>
      </c>
    </row>
    <row r="21" spans="1:42" x14ac:dyDescent="0.25">
      <c r="A21" s="614"/>
      <c r="B21" s="606"/>
      <c r="C21" s="381" t="e">
        <f>IF(Projektspørgsmål!#REF!=Projektspørgsmål!$IO$33,TRUE,FALSE)</f>
        <v>#REF!</v>
      </c>
      <c r="D21" s="381" t="e">
        <f>IF(C21=TRUE,MAX(D2:D20)+1,0)</f>
        <v>#REF!</v>
      </c>
      <c r="E21" s="380" t="e">
        <f>Projektspørgsmål!#REF!</f>
        <v>#REF!</v>
      </c>
      <c r="F21" s="381" t="e">
        <f>Projektspørgsmål!#REF!</f>
        <v>#REF!</v>
      </c>
      <c r="G21" s="381" t="e">
        <f>Projektspørgsmål!#REF!</f>
        <v>#REF!</v>
      </c>
      <c r="H21" s="381" t="e">
        <f>IF(AND($F21=H$1,$G21=I$1,COUNTIF(H2:H20,"&gt;0")&lt;=1),$F$21-$AQ$1,IF(AND($F21=H$1,$G21=I$1,COUNTIF(H2:H20,"&gt;0")&gt;1),$F$21+$AQ$1,0))</f>
        <v>#REF!</v>
      </c>
      <c r="I21" s="398" t="e">
        <f>IF(AND($F21=H$1,$G21=I$1,OR(COUNTIF(I2:I20,"&gt;0")=0,COUNTIF(I2:I20,"&gt;0")=3)),$G21-$AQ$1,IF(AND($F21=H$1,$G21=I$1,OR(COUNTIF(I2:I20,"&gt;0")=1,COUNTIF(I2:I20,"&gt;0")=2)),$G21+$AQ$1,0))</f>
        <v>#REF!</v>
      </c>
      <c r="J21" s="397" t="e">
        <f>IF(AND($F21=J$1,$G21=K$1,COUNTIF(J2:J20,"&gt;0")&lt;=1),$F$21-$AQ$1,IF(AND($F21=J$1,$G21=K$1,COUNTIF(J2:J20,"&gt;0")&gt;1),$F$21+$AQ$1,0))</f>
        <v>#REF!</v>
      </c>
      <c r="K21" s="398" t="e">
        <f>IF(AND($F21=J$1,$G21=K$1,OR(COUNTIF(K2:K20,"&gt;0")=0,COUNTIF(K2:K20,"&gt;0")=3)),$G21-$AQ$1,IF(AND($F21=J$1,$G21=K$1,OR(COUNTIF(K2:K20,"&gt;0")=1,COUNTIF(K2:K20,"&gt;0")=2)),$G21+$AQ$1,0))</f>
        <v>#REF!</v>
      </c>
      <c r="L21" s="397" t="e">
        <f>IF(AND($F21=L$1,$G21=M$1,COUNTIF(L2:L20,"&gt;0")&lt;=1),$F$21-$AQ$1,IF(AND($F21=L$1,$G21=M$1,COUNTIF(L2:L20,"&gt;0")&gt;1),$F$21+$AQ$1,0))</f>
        <v>#REF!</v>
      </c>
      <c r="M21" s="398" t="e">
        <f>IF(AND($F21=L$1,$G21=M$1,OR(COUNTIF(M2:M20,"&gt;0")=0,COUNTIF(M2:M20,"&gt;0")=3)),$G21-$AQ$1,IF(AND($F21=L$1,$G21=M$1,OR(COUNTIF(M2:M20,"&gt;0")=1,COUNTIF(M2:M20,"&gt;0")=2)),$G21+$AQ$1,0))</f>
        <v>#REF!</v>
      </c>
      <c r="N21" s="397" t="e">
        <f>IF(AND($F21=N$1,$G21=O$1,COUNTIF(N2:N20,"&gt;0")&lt;=1),$F$21-$AQ$1,IF(AND($F21=N$1,$G21=O$1,COUNTIF(N2:N20,"&gt;0")&gt;1),$F$21+$AQ$1,0))</f>
        <v>#REF!</v>
      </c>
      <c r="O21" s="398" t="e">
        <f>IF(AND($F21=N$1,$G21=O$1,OR(COUNTIF(O2:O20,"&gt;0")=0,COUNTIF(O2:O20,"&gt;0")=3)),$G21-$AQ$1,IF(AND($F21=N$1,$G21=O$1,OR(COUNTIF(O2:O20,"&gt;0")=1,COUNTIF(O2:O20,"&gt;0")=2)),$G21+$AQ$1,0))</f>
        <v>#REF!</v>
      </c>
      <c r="P21" s="397" t="e">
        <f>IF(AND($F21=P$1,$G21=Q$1,COUNTIF(P2:P20,"&gt;0")&lt;=1),$F$21-$AQ$1,IF(AND($F21=P$1,$G21=Q$1,COUNTIF(P2:P20,"&gt;0")&gt;1),$F$21+$AQ$1,0))</f>
        <v>#REF!</v>
      </c>
      <c r="Q21" s="398" t="e">
        <f>IF(AND($F21=P$1,$G21=Q$1,OR(COUNTIF(Q2:Q20,"&gt;0")=0,COUNTIF(Q2:Q20,"&gt;0")=3)),$G21-$AQ$1,IF(AND($F21=P$1,$G21=Q$1,OR(COUNTIF(Q2:Q20,"&gt;0")=1,COUNTIF(Q2:Q20,"&gt;0")=2)),$G21+$AQ$1,0))</f>
        <v>#REF!</v>
      </c>
      <c r="R21" s="397" t="e">
        <f>IF(AND($F21=R$1,$G21=S$1,COUNTIF(R2:R20,"&gt;0")&lt;=1),$F$21-$AQ$1,IF(AND($F21=R$1,$G21=S$1,COUNTIF(R2:R20,"&gt;0")&gt;1),$F$21+$AQ$1,0))</f>
        <v>#REF!</v>
      </c>
      <c r="S21" s="398" t="e">
        <f>IF(AND($F21=R$1,$G21=S$1,OR(COUNTIF(S2:S20,"&gt;0")=0,COUNTIF(S2:S20,"&gt;0")=3)),$G21-$AQ$1,IF(AND($F21=R$1,$G21=S$1,OR(COUNTIF(S2:S20,"&gt;0")=1,COUNTIF(S2:S20,"&gt;0")=2)),$G21+$AQ$1,0))</f>
        <v>#REF!</v>
      </c>
      <c r="T21" s="397" t="e">
        <f>IF(AND($F21=T$1,$G21=U$1,COUNTIF(T2:T20,"&gt;0")&lt;=1),$F$21-$AQ$1,IF(AND($F21=T$1,$G21=U$1,COUNTIF(T2:T20,"&gt;0")&gt;1),$F$21+$AQ$1,0))</f>
        <v>#REF!</v>
      </c>
      <c r="U21" s="398" t="e">
        <f>IF(AND($F21=T$1,$G21=U$1,OR(COUNTIF(U2:U20,"&gt;0")=0,COUNTIF(U2:U20,"&gt;0")=3)),$G21-$AQ$1,IF(AND($F21=T$1,$G21=U$1,OR(COUNTIF(U2:U20,"&gt;0")=1,COUNTIF(U2:U20,"&gt;0")=2)),$G21+$AQ$1,0))</f>
        <v>#REF!</v>
      </c>
      <c r="V21" s="397" t="e">
        <f>IF(AND($F21=V$1,$G21=W$1,COUNTIF(V2:V20,"&gt;0")&lt;=1),$F$21-$AQ$1,IF(AND($F21=V$1,$G21=W$1,COUNTIF(V2:V20,"&gt;0")&gt;1),$F$21+$AQ$1,0))</f>
        <v>#REF!</v>
      </c>
      <c r="W21" s="398" t="e">
        <f>IF(AND($F21=V$1,$G21=W$1,OR(COUNTIF(W2:W20,"&gt;0")=0,COUNTIF(W2:W20,"&gt;0")=3)),$G21-$AQ$1,IF(AND($F21=V$1,$G21=W$1,OR(COUNTIF(W2:W20,"&gt;0")=1,COUNTIF(W2:W20,"&gt;0")=2)),$G21+$AQ$1,0))</f>
        <v>#REF!</v>
      </c>
      <c r="X21" s="397" t="e">
        <f>IF(AND($F21=X$1,$G21=Y$1,COUNTIF(X2:X20,"&gt;0")&lt;=1),$F$21-$AQ$1,IF(AND($F21=X$1,$G21=Y$1,COUNTIF(X2:X20,"&gt;0")&gt;1),$F$21+$AQ$1,0))</f>
        <v>#REF!</v>
      </c>
      <c r="Y21" s="398" t="e">
        <f>IF(AND($F21=X$1,$G21=Y$1,OR(COUNTIF(Y2:Y20,"&gt;0")=0,COUNTIF(Y2:Y20,"&gt;0")=3)),$G21-$AQ$1,IF(AND($F21=X$1,$G21=Y$1,OR(COUNTIF(Y2:Y20,"&gt;0")=1,COUNTIF(Y2:Y20,"&gt;0")=2)),$G21+$AQ$1,0))</f>
        <v>#REF!</v>
      </c>
      <c r="Z21" s="397" t="e">
        <f>IF(AND($F21=Z$1,$G21=AA$1,COUNTIF(Z2:Z20,"&gt;0")&lt;=1),$F$21-$AQ$1,IF(AND($F21=Z$1,$G21=AA$1,COUNTIF(Z2:Z20,"&gt;0")&gt;1),$F$21+$AQ$1,0))</f>
        <v>#REF!</v>
      </c>
      <c r="AA21" s="398" t="e">
        <f>IF(AND($F21=Z$1,$G21=AA$1,OR(COUNTIF(AA2:AA20,"&gt;0")=0,COUNTIF(AA2:AA20,"&gt;0")=3)),$G21-$AQ$1,IF(AND($F21=Z$1,$G21=AA$1,OR(COUNTIF(AA2:AA20,"&gt;0")=1,COUNTIF(AA2:AA20,"&gt;0")=2)),$G21+$AQ$1,0))</f>
        <v>#REF!</v>
      </c>
      <c r="AB21" s="397" t="e">
        <f>IF(AND($F21=AB$1,$G21=AC$1,COUNTIF(AB2:AB20,"&gt;0")&lt;=1),$F$21-$AQ$1,IF(AND($F21=AB$1,$G21=AC$1,COUNTIF(AB2:AB20,"&gt;0")&gt;1),$F$21+$AQ$1,0))</f>
        <v>#REF!</v>
      </c>
      <c r="AC21" s="398" t="e">
        <f>IF(AND($F21=AB$1,$G21=AC$1,OR(COUNTIF(AC2:AC20,"&gt;0")=0,COUNTIF(AC2:AC20,"&gt;0")=3)),$G21-$AQ$1,IF(AND($F21=AB$1,$G21=AC$1,OR(COUNTIF(AC2:AC20,"&gt;0")=1,COUNTIF(AC2:AC20,"&gt;0")=2)),$G21+$AQ$1,0))</f>
        <v>#REF!</v>
      </c>
      <c r="AD21" s="397" t="e">
        <f>IF(AND($F21=AD$1,$G21=AE$1,COUNTIF(AD2:AD20,"&gt;0")&lt;=1),$F$21-$AQ$1,IF(AND($F21=AD$1,$G21=AE$1,COUNTIF(AD2:AD20,"&gt;0")&gt;1),$F$21+$AQ$1,0))</f>
        <v>#REF!</v>
      </c>
      <c r="AE21" s="398" t="e">
        <f>IF(AND($F21=AD$1,$G21=AE$1,OR(COUNTIF(AE2:AE20,"&gt;0")=0,COUNTIF(AE2:AE20,"&gt;0")=3)),$G21-$AQ$1,IF(AND($F21=AD$1,$G21=AE$1,OR(COUNTIF(AE2:AE20,"&gt;0")=1,COUNTIF(AE2:AE20,"&gt;0")=2)),$G21+$AQ$1,0))</f>
        <v>#REF!</v>
      </c>
      <c r="AF21" s="397" t="e">
        <f>IF(AND($F21=AF$1,$G21=AG$1,COUNTIF(AF2:AF20,"&gt;0")&lt;=1),$F$21-$AQ$1,IF(AND($F21=AF$1,$G21=AG$1,COUNTIF(AF2:AF20,"&gt;0")&gt;1),$F$21+$AQ$1,0))</f>
        <v>#REF!</v>
      </c>
      <c r="AG21" s="398" t="e">
        <f>IF(AND($F21=AF$1,$G21=AG$1,OR(COUNTIF(AG2:AG20,"&gt;0")=0,COUNTIF(AG2:AG20,"&gt;0")=3)),$G21-$AQ$1,IF(AND($F21=AF$1,$G21=AG$1,OR(COUNTIF(AG2:AG20,"&gt;0")=1,COUNTIF(AG2:AG20,"&gt;0")=2)),$G21+$AQ$1,0))</f>
        <v>#REF!</v>
      </c>
      <c r="AH21" s="397" t="e">
        <f>IF(AND($F21=AH$1,$G21=AI$1,COUNTIF(AH2:AH20,"&gt;0")&lt;=1),$F$21-$AQ$1,IF(AND($F21=AH$1,$G21=AI$1,COUNTIF(AH2:AH20,"&gt;0")&gt;1),$F$21+$AQ$1,0))</f>
        <v>#REF!</v>
      </c>
      <c r="AI21" s="398" t="e">
        <f>IF(AND($F21=AH$1,$G21=AI$1,OR(COUNTIF(AI2:AI20,"&gt;0")=0,COUNTIF(AI2:AI20,"&gt;0")=3)),$G21-$AQ$1,IF(AND($F21=AH$1,$G21=AI$1,OR(COUNTIF(AI2:AI20,"&gt;0")=1,COUNTIF(AI2:AI20,"&gt;0")=2)),$G21+$AQ$1,0))</f>
        <v>#REF!</v>
      </c>
      <c r="AJ21" s="397" t="e">
        <f>IF(AND($F21=AJ$1,$G21=AK$1,COUNTIF(AJ2:AJ20,"&gt;0")&lt;=1),$F$21-$AQ$1,IF(AND($F21=AJ$1,$G21=AK$1,COUNTIF(AJ2:AJ20,"&gt;0")&gt;1),$F$21+$AQ$1,0))</f>
        <v>#REF!</v>
      </c>
      <c r="AK21" s="398" t="e">
        <f>IF(AND($F21=AJ$1,$G21=AK$1,OR(COUNTIF(AK2:AK20,"&gt;0")=0,COUNTIF(AK2:AK20,"&gt;0")=3)),$G21-$AQ$1,IF(AND($F21=AJ$1,$G21=AK$1,OR(COUNTIF(AK2:AK20,"&gt;0")=1,COUNTIF(AK2:AK20,"&gt;0")=2)),$G21+$AQ$1,0))</f>
        <v>#REF!</v>
      </c>
      <c r="AL21" s="397" t="e">
        <f>IF(AND($F21=AL$1,$G21=AM$1,COUNTIF(AL2:AL20,"&gt;0")&lt;=1),$F$21-$AQ$1,IF(AND($F21=AL$1,$G21=AM$1,COUNTIF(AL2:AL20,"&gt;0")&gt;1),$F$21+$AQ$1,0))</f>
        <v>#REF!</v>
      </c>
      <c r="AM21" s="398" t="e">
        <f>IF(AND($F21=AL$1,$G21=AM$1,OR(COUNTIF(AM2:AM20,"&gt;0")=0,COUNTIF(AM2:AM20,"&gt;0")=3)),$G21-$AQ$1,IF(AND($F21=AL$1,$G21=AM$1,OR(COUNTIF(AM2:AM20,"&gt;0")=1,COUNTIF(AM2:AM20,"&gt;0")=2)),$G21+$AQ$1,0))</f>
        <v>#REF!</v>
      </c>
      <c r="AN21" s="414" t="e">
        <f t="shared" si="2"/>
        <v>#REF!</v>
      </c>
      <c r="AO21" s="415" t="e">
        <f t="shared" si="3"/>
        <v>#REF!</v>
      </c>
      <c r="AP21" t="e">
        <f>IF(Projektspørgsmål!#REF!="","",Projektspørgsmål!#REF!)</f>
        <v>#REF!</v>
      </c>
    </row>
    <row r="22" spans="1:42" x14ac:dyDescent="0.25">
      <c r="A22" s="614"/>
      <c r="B22" s="606"/>
      <c r="C22" s="381" t="e">
        <f>IF(Projektspørgsmål!#REF!=Projektspørgsmål!$IO$33,TRUE,FALSE)</f>
        <v>#REF!</v>
      </c>
      <c r="D22" s="381" t="e">
        <f>IF(C22=TRUE,MAX(D2:D21)+1,0)</f>
        <v>#REF!</v>
      </c>
      <c r="E22" s="380" t="e">
        <f>Projektspørgsmål!#REF!</f>
        <v>#REF!</v>
      </c>
      <c r="F22" s="381" t="e">
        <f>Projektspørgsmål!#REF!</f>
        <v>#REF!</v>
      </c>
      <c r="G22" s="381" t="e">
        <f>Projektspørgsmål!#REF!</f>
        <v>#REF!</v>
      </c>
      <c r="H22" s="381" t="e">
        <f>IF(AND($F22=H$1,$G22=I$1,COUNTIF(H2:H21,"&gt;0")&lt;=1),$F$22-$AQ$1,IF(AND($F22=H$1,$G22=I$1,COUNTIF(H2:H21,"&gt;0")&gt;1),$F$22+$AQ$1,0))</f>
        <v>#REF!</v>
      </c>
      <c r="I22" s="398" t="e">
        <f>IF(AND($F22=H$1,$G22=I$1,OR(COUNTIF(I2:I21,"&gt;0")=0,COUNTIF(I2:I21,"&gt;0")=3)),$G22-$AQ$1,IF(AND($F22=H$1,$G22=I$1,OR(COUNTIF(I2:I21,"&gt;0")=1,COUNTIF(I2:I21,"&gt;0")=2)),$G22+$AQ$1,0))</f>
        <v>#REF!</v>
      </c>
      <c r="J22" s="397" t="e">
        <f>IF(AND($F22=J$1,$G22=K$1,COUNTIF(J2:J21,"&gt;0")&lt;=1),$F$22-$AQ$1,IF(AND($F22=J$1,$G22=K$1,COUNTIF(J2:J21,"&gt;0")&gt;1),$F$22+$AQ$1,0))</f>
        <v>#REF!</v>
      </c>
      <c r="K22" s="398" t="e">
        <f>IF(AND($F22=J$1,$G22=K$1,OR(COUNTIF(K2:K21,"&gt;0")=0,COUNTIF(K2:K21,"&gt;0")=3)),$G22-$AQ$1,IF(AND($F22=J$1,$G22=K$1,OR(COUNTIF(K2:K21,"&gt;0")=1,COUNTIF(K2:K21,"&gt;0")=2)),$G22+$AQ$1,0))</f>
        <v>#REF!</v>
      </c>
      <c r="L22" s="397" t="e">
        <f>IF(AND($F22=L$1,$G22=M$1,COUNTIF(L2:L21,"&gt;0")&lt;=1),$F$22-$AQ$1,IF(AND($F22=L$1,$G22=M$1,COUNTIF(L2:L21,"&gt;0")&gt;1),$F$22+$AQ$1,0))</f>
        <v>#REF!</v>
      </c>
      <c r="M22" s="398" t="e">
        <f>IF(AND($F22=L$1,$G22=M$1,OR(COUNTIF(M2:M21,"&gt;0")=0,COUNTIF(M2:M21,"&gt;0")=3)),$G22-$AQ$1,IF(AND($F22=L$1,$G22=M$1,OR(COUNTIF(M2:M21,"&gt;0")=1,COUNTIF(M2:M21,"&gt;0")=2)),$G22+$AQ$1,0))</f>
        <v>#REF!</v>
      </c>
      <c r="N22" s="397" t="e">
        <f>IF(AND($F22=N$1,$G22=O$1,COUNTIF(N2:N21,"&gt;0")&lt;=1),$F$22-$AQ$1,IF(AND($F22=N$1,$G22=O$1,COUNTIF(N2:N21,"&gt;0")&gt;1),$F$22+$AQ$1,0))</f>
        <v>#REF!</v>
      </c>
      <c r="O22" s="398" t="e">
        <f>IF(AND($F22=N$1,$G22=O$1,OR(COUNTIF(O2:O21,"&gt;0")=0,COUNTIF(O2:O21,"&gt;0")=3)),$G22-$AQ$1,IF(AND($F22=N$1,$G22=O$1,OR(COUNTIF(O2:O21,"&gt;0")=1,COUNTIF(O2:O21,"&gt;0")=2)),$G22+$AQ$1,0))</f>
        <v>#REF!</v>
      </c>
      <c r="P22" s="397" t="e">
        <f>IF(AND($F22=P$1,$G22=Q$1,COUNTIF(P2:P21,"&gt;0")&lt;=1),$F$22-$AQ$1,IF(AND($F22=P$1,$G22=Q$1,COUNTIF(P2:P21,"&gt;0")&gt;1),$F$22+$AQ$1,0))</f>
        <v>#REF!</v>
      </c>
      <c r="Q22" s="398" t="e">
        <f>IF(AND($F22=P$1,$G22=Q$1,OR(COUNTIF(Q2:Q21,"&gt;0")=0,COUNTIF(Q2:Q21,"&gt;0")=3)),$G22-$AQ$1,IF(AND($F22=P$1,$G22=Q$1,OR(COUNTIF(Q2:Q21,"&gt;0")=1,COUNTIF(Q2:Q21,"&gt;0")=2)),$G22+$AQ$1,0))</f>
        <v>#REF!</v>
      </c>
      <c r="R22" s="397" t="e">
        <f>IF(AND($F22=R$1,$G22=S$1,COUNTIF(R2:R21,"&gt;0")&lt;=1),$F$22-$AQ$1,IF(AND($F22=R$1,$G22=S$1,COUNTIF(R2:R21,"&gt;0")&gt;1),$F$22+$AQ$1,0))</f>
        <v>#REF!</v>
      </c>
      <c r="S22" s="398" t="e">
        <f>IF(AND($F22=R$1,$G22=S$1,OR(COUNTIF(S2:S21,"&gt;0")=0,COUNTIF(S2:S21,"&gt;0")=3)),$G22-$AQ$1,IF(AND($F22=R$1,$G22=S$1,OR(COUNTIF(S2:S21,"&gt;0")=1,COUNTIF(S2:S21,"&gt;0")=2)),$G22+$AQ$1,0))</f>
        <v>#REF!</v>
      </c>
      <c r="T22" s="397" t="e">
        <f>IF(AND($F22=T$1,$G22=U$1,COUNTIF(T2:T21,"&gt;0")&lt;=1),$F$22-$AQ$1,IF(AND($F22=T$1,$G22=U$1,COUNTIF(T2:T21,"&gt;0")&gt;1),$F$22+$AQ$1,0))</f>
        <v>#REF!</v>
      </c>
      <c r="U22" s="398" t="e">
        <f>IF(AND($F22=T$1,$G22=U$1,OR(COUNTIF(U2:U21,"&gt;0")=0,COUNTIF(U2:U21,"&gt;0")=3)),$G22-$AQ$1,IF(AND($F22=T$1,$G22=U$1,OR(COUNTIF(U2:U21,"&gt;0")=1,COUNTIF(U2:U21,"&gt;0")=2)),$G22+$AQ$1,0))</f>
        <v>#REF!</v>
      </c>
      <c r="V22" s="397" t="e">
        <f>IF(AND($F22=V$1,$G22=W$1,COUNTIF(V2:V21,"&gt;0")&lt;=1),$F$22-$AQ$1,IF(AND($F22=V$1,$G22=W$1,COUNTIF(V2:V21,"&gt;0")&gt;1),$F$22+$AQ$1,0))</f>
        <v>#REF!</v>
      </c>
      <c r="W22" s="398" t="e">
        <f>IF(AND($F22=V$1,$G22=W$1,OR(COUNTIF(W2:W21,"&gt;0")=0,COUNTIF(W2:W21,"&gt;0")=3)),$G22-$AQ$1,IF(AND($F22=V$1,$G22=W$1,OR(COUNTIF(W2:W21,"&gt;0")=1,COUNTIF(W2:W21,"&gt;0")=2)),$G22+$AQ$1,0))</f>
        <v>#REF!</v>
      </c>
      <c r="X22" s="397" t="e">
        <f>IF(AND($F22=X$1,$G22=Y$1,COUNTIF(X2:X21,"&gt;0")&lt;=1),$F$22-$AQ$1,IF(AND($F22=X$1,$G22=Y$1,COUNTIF(X2:X21,"&gt;0")&gt;1),$F$22+$AQ$1,0))</f>
        <v>#REF!</v>
      </c>
      <c r="Y22" s="398" t="e">
        <f>IF(AND($F22=X$1,$G22=Y$1,OR(COUNTIF(Y2:Y21,"&gt;0")=0,COUNTIF(Y2:Y21,"&gt;0")=3)),$G22-$AQ$1,IF(AND($F22=X$1,$G22=Y$1,OR(COUNTIF(Y2:Y21,"&gt;0")=1,COUNTIF(Y2:Y21,"&gt;0")=2)),$G22+$AQ$1,0))</f>
        <v>#REF!</v>
      </c>
      <c r="Z22" s="397" t="e">
        <f>IF(AND($F22=Z$1,$G22=AA$1,COUNTIF(Z2:Z21,"&gt;0")&lt;=1),$F$22-$AQ$1,IF(AND($F22=Z$1,$G22=AA$1,COUNTIF(Z2:Z21,"&gt;0")&gt;1),$F$22+$AQ$1,0))</f>
        <v>#REF!</v>
      </c>
      <c r="AA22" s="398" t="e">
        <f>IF(AND($F22=Z$1,$G22=AA$1,OR(COUNTIF(AA2:AA21,"&gt;0")=0,COUNTIF(AA2:AA21,"&gt;0")=3)),$G22-$AQ$1,IF(AND($F22=Z$1,$G22=AA$1,OR(COUNTIF(AA2:AA21,"&gt;0")=1,COUNTIF(AA2:AA21,"&gt;0")=2)),$G22+$AQ$1,0))</f>
        <v>#REF!</v>
      </c>
      <c r="AB22" s="397" t="e">
        <f>IF(AND($F22=AB$1,$G22=AC$1,COUNTIF(AB2:AB21,"&gt;0")&lt;=1),$F$22-$AQ$1,IF(AND($F22=AB$1,$G22=AC$1,COUNTIF(AB2:AB21,"&gt;0")&gt;1),$F$22+$AQ$1,0))</f>
        <v>#REF!</v>
      </c>
      <c r="AC22" s="398" t="e">
        <f>IF(AND($F22=AB$1,$G22=AC$1,OR(COUNTIF(AC2:AC21,"&gt;0")=0,COUNTIF(AC2:AC21,"&gt;0")=3)),$G22-$AQ$1,IF(AND($F22=AB$1,$G22=AC$1,OR(COUNTIF(AC2:AC21,"&gt;0")=1,COUNTIF(AC2:AC21,"&gt;0")=2)),$G22+$AQ$1,0))</f>
        <v>#REF!</v>
      </c>
      <c r="AD22" s="397" t="e">
        <f>IF(AND($F22=AD$1,$G22=AE$1,COUNTIF(AD2:AD21,"&gt;0")&lt;=1),$F$22-$AQ$1,IF(AND($F22=AD$1,$G22=AE$1,COUNTIF(AD2:AD21,"&gt;0")&gt;1),$F$22+$AQ$1,0))</f>
        <v>#REF!</v>
      </c>
      <c r="AE22" s="398" t="e">
        <f>IF(AND($F22=AD$1,$G22=AE$1,OR(COUNTIF(AE2:AE21,"&gt;0")=0,COUNTIF(AE2:AE21,"&gt;0")=3)),$G22-$AQ$1,IF(AND($F22=AD$1,$G22=AE$1,OR(COUNTIF(AE2:AE21,"&gt;0")=1,COUNTIF(AE2:AE21,"&gt;0")=2)),$G22+$AQ$1,0))</f>
        <v>#REF!</v>
      </c>
      <c r="AF22" s="397" t="e">
        <f>IF(AND($F22=AF$1,$G22=AG$1,COUNTIF(AF2:AF21,"&gt;0")&lt;=1),$F$22-$AQ$1,IF(AND($F22=AF$1,$G22=AG$1,COUNTIF(AF2:AF21,"&gt;0")&gt;1),$F$22+$AQ$1,0))</f>
        <v>#REF!</v>
      </c>
      <c r="AG22" s="398" t="e">
        <f>IF(AND($F22=AF$1,$G22=AG$1,OR(COUNTIF(AG2:AG21,"&gt;0")=0,COUNTIF(AG2:AG21,"&gt;0")=3)),$G22-$AQ$1,IF(AND($F22=AF$1,$G22=AG$1,OR(COUNTIF(AG2:AG21,"&gt;0")=1,COUNTIF(AG2:AG21,"&gt;0")=2)),$G22+$AQ$1,0))</f>
        <v>#REF!</v>
      </c>
      <c r="AH22" s="397" t="e">
        <f>IF(AND($F22=AH$1,$G22=AI$1,COUNTIF(AH2:AH21,"&gt;0")&lt;=1),$F$22-$AQ$1,IF(AND($F22=AH$1,$G22=AI$1,COUNTIF(AH2:AH21,"&gt;0")&gt;1),$F$22+$AQ$1,0))</f>
        <v>#REF!</v>
      </c>
      <c r="AI22" s="398" t="e">
        <f>IF(AND($F22=AH$1,$G22=AI$1,OR(COUNTIF(AI2:AI21,"&gt;0")=0,COUNTIF(AI2:AI21,"&gt;0")=3)),$G22-$AQ$1,IF(AND($F22=AH$1,$G22=AI$1,OR(COUNTIF(AI2:AI21,"&gt;0")=1,COUNTIF(AI2:AI21,"&gt;0")=2)),$G22+$AQ$1,0))</f>
        <v>#REF!</v>
      </c>
      <c r="AJ22" s="397" t="e">
        <f>IF(AND($F22=AJ$1,$G22=AK$1,COUNTIF(AJ2:AJ21,"&gt;0")&lt;=1),$F$22-$AQ$1,IF(AND($F22=AJ$1,$G22=AK$1,COUNTIF(AJ2:AJ21,"&gt;0")&gt;1),$F$22+$AQ$1,0))</f>
        <v>#REF!</v>
      </c>
      <c r="AK22" s="398" t="e">
        <f>IF(AND($F22=AJ$1,$G22=AK$1,OR(COUNTIF(AK2:AK21,"&gt;0")=0,COUNTIF(AK2:AK21,"&gt;0")=3)),$G22-$AQ$1,IF(AND($F22=AJ$1,$G22=AK$1,OR(COUNTIF(AK2:AK21,"&gt;0")=1,COUNTIF(AK2:AK21,"&gt;0")=2)),$G22+$AQ$1,0))</f>
        <v>#REF!</v>
      </c>
      <c r="AL22" s="397" t="e">
        <f>IF(AND($F22=AL$1,$G22=AM$1,COUNTIF(AL2:AL21,"&gt;0")&lt;=1),$F$22-$AQ$1,IF(AND($F22=AL$1,$G22=AM$1,COUNTIF(AL2:AL21,"&gt;0")&gt;1),$F$22+$AQ$1,0))</f>
        <v>#REF!</v>
      </c>
      <c r="AM22" s="398" t="e">
        <f>IF(AND($F22=AL$1,$G22=AM$1,OR(COUNTIF(AM2:AM21,"&gt;0")=0,COUNTIF(AM2:AM21,"&gt;0")=3)),$G22-$AQ$1,IF(AND($F22=AL$1,$G22=AM$1,OR(COUNTIF(AM2:AM21,"&gt;0")=1,COUNTIF(AM2:AM21,"&gt;0")=2)),$G22+$AQ$1,0))</f>
        <v>#REF!</v>
      </c>
      <c r="AN22" s="414" t="e">
        <f t="shared" si="2"/>
        <v>#REF!</v>
      </c>
      <c r="AO22" s="415" t="e">
        <f t="shared" si="3"/>
        <v>#REF!</v>
      </c>
      <c r="AP22" t="e">
        <f>IF(Projektspørgsmål!#REF!="","",Projektspørgsmål!#REF!)</f>
        <v>#REF!</v>
      </c>
    </row>
    <row r="23" spans="1:42" x14ac:dyDescent="0.25">
      <c r="A23" s="614"/>
      <c r="B23" s="606"/>
      <c r="C23" s="381" t="e">
        <f>IF(Projektspørgsmål!#REF!=Projektspørgsmål!$IO$33,TRUE,FALSE)</f>
        <v>#REF!</v>
      </c>
      <c r="D23" s="381" t="e">
        <f>IF(C23=TRUE,MAX(D2:D22)+1,0)</f>
        <v>#REF!</v>
      </c>
      <c r="E23" s="380" t="e">
        <f>Projektspørgsmål!#REF!</f>
        <v>#REF!</v>
      </c>
      <c r="F23" s="381" t="e">
        <f>Projektspørgsmål!#REF!</f>
        <v>#REF!</v>
      </c>
      <c r="G23" s="381" t="e">
        <f>Projektspørgsmål!#REF!</f>
        <v>#REF!</v>
      </c>
      <c r="H23" s="381" t="e">
        <f>IF(AND($F23=H$1,$G23=I$1,COUNTIF(H2:H22,"&gt;0")&lt;=1),$F$23-$AQ$1,IF(AND($F23=H$1,$G23=I$1,COUNTIF(H2:H22,"&gt;0")&gt;1),$F$23+$AQ$1,0))</f>
        <v>#REF!</v>
      </c>
      <c r="I23" s="398" t="e">
        <f>IF(AND($F23=H$1,$G23=I$1,OR(COUNTIF(I2:I22,"&gt;0")=0,COUNTIF(I2:I22,"&gt;0")=3)),$G23-$AQ$1,IF(AND($F23=H$1,$G23=I$1,OR(COUNTIF(I2:I22,"&gt;0")=1,COUNTIF(I2:I22,"&gt;0")=2)),$G23+$AQ$1,0))</f>
        <v>#REF!</v>
      </c>
      <c r="J23" s="397" t="e">
        <f>IF(AND($F23=J$1,$G23=K$1,COUNTIF(J2:J22,"&gt;0")&lt;=1),$F$23-$AQ$1,IF(AND($F23=J$1,$G23=K$1,COUNTIF(J2:J22,"&gt;0")&gt;1),$F$23+$AQ$1,0))</f>
        <v>#REF!</v>
      </c>
      <c r="K23" s="398" t="e">
        <f>IF(AND($F23=J$1,$G23=K$1,OR(COUNTIF(K2:K22,"&gt;0")=0,COUNTIF(K2:K22,"&gt;0")=3)),$G23-$AQ$1,IF(AND($F23=J$1,$G23=K$1,OR(COUNTIF(K2:K22,"&gt;0")=1,COUNTIF(K2:K22,"&gt;0")=2)),$G23+$AQ$1,0))</f>
        <v>#REF!</v>
      </c>
      <c r="L23" s="397" t="e">
        <f>IF(AND($F23=L$1,$G23=M$1,COUNTIF(L2:L22,"&gt;0")&lt;=1),$F$23-$AQ$1,IF(AND($F23=L$1,$G23=M$1,COUNTIF(L2:L22,"&gt;0")&gt;1),$F$23+$AQ$1,0))</f>
        <v>#REF!</v>
      </c>
      <c r="M23" s="398" t="e">
        <f>IF(AND($F23=L$1,$G23=M$1,OR(COUNTIF(M2:M22,"&gt;0")=0,COUNTIF(M2:M22,"&gt;0")=3)),$G23-$AQ$1,IF(AND($F23=L$1,$G23=M$1,OR(COUNTIF(M2:M22,"&gt;0")=1,COUNTIF(M2:M22,"&gt;0")=2)),$G23+$AQ$1,0))</f>
        <v>#REF!</v>
      </c>
      <c r="N23" s="397" t="e">
        <f>IF(AND($F23=N$1,$G23=O$1,COUNTIF(N2:N22,"&gt;0")&lt;=1),$F$23-$AQ$1,IF(AND($F23=N$1,$G23=O$1,COUNTIF(N2:N22,"&gt;0")&gt;1),$F$23+$AQ$1,0))</f>
        <v>#REF!</v>
      </c>
      <c r="O23" s="398" t="e">
        <f>IF(AND($F23=N$1,$G23=O$1,OR(COUNTIF(O2:O22,"&gt;0")=0,COUNTIF(O2:O22,"&gt;0")=3)),$G23-$AQ$1,IF(AND($F23=N$1,$G23=O$1,OR(COUNTIF(O2:O22,"&gt;0")=1,COUNTIF(O2:O22,"&gt;0")=2)),$G23+$AQ$1,0))</f>
        <v>#REF!</v>
      </c>
      <c r="P23" s="397" t="e">
        <f>IF(AND($F23=P$1,$G23=Q$1,COUNTIF(P2:P22,"&gt;0")&lt;=1),$F$23-$AQ$1,IF(AND($F23=P$1,$G23=Q$1,COUNTIF(P2:P22,"&gt;0")&gt;1),$F$23+$AQ$1,0))</f>
        <v>#REF!</v>
      </c>
      <c r="Q23" s="398" t="e">
        <f>IF(AND($F23=P$1,$G23=Q$1,OR(COUNTIF(Q2:Q22,"&gt;0")=0,COUNTIF(Q2:Q22,"&gt;0")=3)),$G23-$AQ$1,IF(AND($F23=P$1,$G23=Q$1,OR(COUNTIF(Q2:Q22,"&gt;0")=1,COUNTIF(Q2:Q22,"&gt;0")=2)),$G23+$AQ$1,0))</f>
        <v>#REF!</v>
      </c>
      <c r="R23" s="397" t="e">
        <f>IF(AND($F23=R$1,$G23=S$1,COUNTIF(R2:R22,"&gt;0")&lt;=1),$F$23-$AQ$1,IF(AND($F23=R$1,$G23=S$1,COUNTIF(R2:R22,"&gt;0")&gt;1),$F$23+$AQ$1,0))</f>
        <v>#REF!</v>
      </c>
      <c r="S23" s="398" t="e">
        <f>IF(AND($F23=R$1,$G23=S$1,OR(COUNTIF(S2:S22,"&gt;0")=0,COUNTIF(S2:S22,"&gt;0")=3)),$G23-$AQ$1,IF(AND($F23=R$1,$G23=S$1,OR(COUNTIF(S2:S22,"&gt;0")=1,COUNTIF(S2:S22,"&gt;0")=2)),$G23+$AQ$1,0))</f>
        <v>#REF!</v>
      </c>
      <c r="T23" s="397" t="e">
        <f>IF(AND($F23=T$1,$G23=U$1,COUNTIF(T2:T22,"&gt;0")&lt;=1),$F$23-$AQ$1,IF(AND($F23=T$1,$G23=U$1,COUNTIF(T2:T22,"&gt;0")&gt;1),$F$23+$AQ$1,0))</f>
        <v>#REF!</v>
      </c>
      <c r="U23" s="398" t="e">
        <f>IF(AND($F23=T$1,$G23=U$1,OR(COUNTIF(U2:U22,"&gt;0")=0,COUNTIF(U2:U22,"&gt;0")=3)),$G23-$AQ$1,IF(AND($F23=T$1,$G23=U$1,OR(COUNTIF(U2:U22,"&gt;0")=1,COUNTIF(U2:U22,"&gt;0")=2)),$G23+$AQ$1,0))</f>
        <v>#REF!</v>
      </c>
      <c r="V23" s="397" t="e">
        <f>IF(AND($F23=V$1,$G23=W$1,COUNTIF(V2:V22,"&gt;0")&lt;=1),$F$23-$AQ$1,IF(AND($F23=V$1,$G23=W$1,COUNTIF(V2:V22,"&gt;0")&gt;1),$F$23+$AQ$1,0))</f>
        <v>#REF!</v>
      </c>
      <c r="W23" s="398" t="e">
        <f>IF(AND($F23=V$1,$G23=W$1,OR(COUNTIF(W2:W22,"&gt;0")=0,COUNTIF(W2:W22,"&gt;0")=3)),$G23-$AQ$1,IF(AND($F23=V$1,$G23=W$1,OR(COUNTIF(W2:W22,"&gt;0")=1,COUNTIF(W2:W22,"&gt;0")=2)),$G23+$AQ$1,0))</f>
        <v>#REF!</v>
      </c>
      <c r="X23" s="397" t="e">
        <f>IF(AND($F23=X$1,$G23=Y$1,COUNTIF(X2:X22,"&gt;0")&lt;=1),$F$23-$AQ$1,IF(AND($F23=X$1,$G23=Y$1,COUNTIF(X2:X22,"&gt;0")&gt;1),$F$23+$AQ$1,0))</f>
        <v>#REF!</v>
      </c>
      <c r="Y23" s="398" t="e">
        <f>IF(AND($F23=X$1,$G23=Y$1,OR(COUNTIF(Y2:Y22,"&gt;0")=0,COUNTIF(Y2:Y22,"&gt;0")=3)),$G23-$AQ$1,IF(AND($F23=X$1,$G23=Y$1,OR(COUNTIF(Y2:Y22,"&gt;0")=1,COUNTIF(Y2:Y22,"&gt;0")=2)),$G23+$AQ$1,0))</f>
        <v>#REF!</v>
      </c>
      <c r="Z23" s="397" t="e">
        <f>IF(AND($F23=Z$1,$G23=AA$1,COUNTIF(Z2:Z22,"&gt;0")&lt;=1),$F$23-$AQ$1,IF(AND($F23=Z$1,$G23=AA$1,COUNTIF(Z2:Z22,"&gt;0")&gt;1),$F$23+$AQ$1,0))</f>
        <v>#REF!</v>
      </c>
      <c r="AA23" s="398" t="e">
        <f>IF(AND($F23=Z$1,$G23=AA$1,OR(COUNTIF(AA2:AA22,"&gt;0")=0,COUNTIF(AA2:AA22,"&gt;0")=3)),$G23-$AQ$1,IF(AND($F23=Z$1,$G23=AA$1,OR(COUNTIF(AA2:AA22,"&gt;0")=1,COUNTIF(AA2:AA22,"&gt;0")=2)),$G23+$AQ$1,0))</f>
        <v>#REF!</v>
      </c>
      <c r="AB23" s="397" t="e">
        <f>IF(AND($F23=AB$1,$G23=AC$1,COUNTIF(AB2:AB22,"&gt;0")&lt;=1),$F$23-$AQ$1,IF(AND($F23=AB$1,$G23=AC$1,COUNTIF(AB2:AB22,"&gt;0")&gt;1),$F$23+$AQ$1,0))</f>
        <v>#REF!</v>
      </c>
      <c r="AC23" s="398" t="e">
        <f>IF(AND($F23=AB$1,$G23=AC$1,OR(COUNTIF(AC2:AC22,"&gt;0")=0,COUNTIF(AC2:AC22,"&gt;0")=3)),$G23-$AQ$1,IF(AND($F23=AB$1,$G23=AC$1,OR(COUNTIF(AC2:AC22,"&gt;0")=1,COUNTIF(AC2:AC22,"&gt;0")=2)),$G23+$AQ$1,0))</f>
        <v>#REF!</v>
      </c>
      <c r="AD23" s="397" t="e">
        <f>IF(AND($F23=AD$1,$G23=AE$1,COUNTIF(AD2:AD22,"&gt;0")&lt;=1),$F$23-$AQ$1,IF(AND($F23=AD$1,$G23=AE$1,COUNTIF(AD2:AD22,"&gt;0")&gt;1),$F$23+$AQ$1,0))</f>
        <v>#REF!</v>
      </c>
      <c r="AE23" s="398" t="e">
        <f>IF(AND($F23=AD$1,$G23=AE$1,OR(COUNTIF(AE2:AE22,"&gt;0")=0,COUNTIF(AE2:AE22,"&gt;0")=3)),$G23-$AQ$1,IF(AND($F23=AD$1,$G23=AE$1,OR(COUNTIF(AE2:AE22,"&gt;0")=1,COUNTIF(AE2:AE22,"&gt;0")=2)),$G23+$AQ$1,0))</f>
        <v>#REF!</v>
      </c>
      <c r="AF23" s="397" t="e">
        <f>IF(AND($F23=AF$1,$G23=AG$1,COUNTIF(AF2:AF22,"&gt;0")&lt;=1),$F$23-$AQ$1,IF(AND($F23=AF$1,$G23=AG$1,COUNTIF(AF2:AF22,"&gt;0")&gt;1),$F$23+$AQ$1,0))</f>
        <v>#REF!</v>
      </c>
      <c r="AG23" s="398" t="e">
        <f>IF(AND($F23=AF$1,$G23=AG$1,OR(COUNTIF(AG2:AG22,"&gt;0")=0,COUNTIF(AG2:AG22,"&gt;0")=3)),$G23-$AQ$1,IF(AND($F23=AF$1,$G23=AG$1,OR(COUNTIF(AG2:AG22,"&gt;0")=1,COUNTIF(AG2:AG22,"&gt;0")=2)),$G23+$AQ$1,0))</f>
        <v>#REF!</v>
      </c>
      <c r="AH23" s="397" t="e">
        <f>IF(AND($F23=AH$1,$G23=AI$1,COUNTIF(AH2:AH22,"&gt;0")&lt;=1),$F$23-$AQ$1,IF(AND($F23=AH$1,$G23=AI$1,COUNTIF(AH2:AH22,"&gt;0")&gt;1),$F$23+$AQ$1,0))</f>
        <v>#REF!</v>
      </c>
      <c r="AI23" s="398" t="e">
        <f>IF(AND($F23=AH$1,$G23=AI$1,OR(COUNTIF(AI2:AI22,"&gt;0")=0,COUNTIF(AI2:AI22,"&gt;0")=3)),$G23-$AQ$1,IF(AND($F23=AH$1,$G23=AI$1,OR(COUNTIF(AI2:AI22,"&gt;0")=1,COUNTIF(AI2:AI22,"&gt;0")=2)),$G23+$AQ$1,0))</f>
        <v>#REF!</v>
      </c>
      <c r="AJ23" s="397" t="e">
        <f>IF(AND($F23=AJ$1,$G23=AK$1,COUNTIF(AJ2:AJ22,"&gt;0")&lt;=1),$F$23-$AQ$1,IF(AND($F23=AJ$1,$G23=AK$1,COUNTIF(AJ2:AJ22,"&gt;0")&gt;1),$F$23+$AQ$1,0))</f>
        <v>#REF!</v>
      </c>
      <c r="AK23" s="398" t="e">
        <f>IF(AND($F23=AJ$1,$G23=AK$1,OR(COUNTIF(AK2:AK22,"&gt;0")=0,COUNTIF(AK2:AK22,"&gt;0")=3)),$G23-$AQ$1,IF(AND($F23=AJ$1,$G23=AK$1,OR(COUNTIF(AK2:AK22,"&gt;0")=1,COUNTIF(AK2:AK22,"&gt;0")=2)),$G23+$AQ$1,0))</f>
        <v>#REF!</v>
      </c>
      <c r="AL23" s="397" t="e">
        <f>IF(AND($F23=AL$1,$G23=AM$1,COUNTIF(AL2:AL22,"&gt;0")&lt;=1),$F$23-$AQ$1,IF(AND($F23=AL$1,$G23=AM$1,COUNTIF(AL2:AL22,"&gt;0")&gt;1),$F$23+$AQ$1,0))</f>
        <v>#REF!</v>
      </c>
      <c r="AM23" s="398" t="e">
        <f>IF(AND($F23=AL$1,$G23=AM$1,OR(COUNTIF(AM2:AM22,"&gt;0")=0,COUNTIF(AM2:AM22,"&gt;0")=3)),$G23-$AQ$1,IF(AND($F23=AL$1,$G23=AM$1,OR(COUNTIF(AM2:AM22,"&gt;0")=1,COUNTIF(AM2:AM22,"&gt;0")=2)),$G23+$AQ$1,0))</f>
        <v>#REF!</v>
      </c>
      <c r="AN23" s="414" t="e">
        <f t="shared" si="2"/>
        <v>#REF!</v>
      </c>
      <c r="AO23" s="415" t="e">
        <f t="shared" si="3"/>
        <v>#REF!</v>
      </c>
      <c r="AP23" t="e">
        <f>IF(Projektspørgsmål!#REF!="","",Projektspørgsmål!#REF!)</f>
        <v>#REF!</v>
      </c>
    </row>
    <row r="24" spans="1:42" x14ac:dyDescent="0.25">
      <c r="A24" s="614"/>
      <c r="B24" s="606"/>
      <c r="C24" s="381" t="e">
        <f>IF(Projektspørgsmål!#REF!=Projektspørgsmål!$IO$33,TRUE,FALSE)</f>
        <v>#REF!</v>
      </c>
      <c r="D24" s="381" t="e">
        <f>IF(C24=TRUE,MAX(D2:D23)+1,0)</f>
        <v>#REF!</v>
      </c>
      <c r="E24" s="380" t="e">
        <f>Projektspørgsmål!#REF!</f>
        <v>#REF!</v>
      </c>
      <c r="F24" s="381" t="e">
        <f>Projektspørgsmål!#REF!</f>
        <v>#REF!</v>
      </c>
      <c r="G24" s="381" t="e">
        <f>Projektspørgsmål!#REF!</f>
        <v>#REF!</v>
      </c>
      <c r="H24" s="381" t="e">
        <f>IF(AND($F24=H$1,$G24=I$1,COUNTIF(H2:H23,"&gt;0")&lt;=1),$F$24-$AQ$1,IF(AND($F24=H$1,$G24=I$1,COUNTIF(H2:H23,"&gt;0")&gt;1),$F$24+$AQ$1,0))</f>
        <v>#REF!</v>
      </c>
      <c r="I24" s="398" t="e">
        <f>IF(AND($F24=H$1,$G24=I$1,OR(COUNTIF(I2:I23,"&gt;0")=0,COUNTIF(I2:I23,"&gt;0")=3)),$G24-$AQ$1,IF(AND($F24=H$1,$G24=I$1,OR(COUNTIF(I2:I23,"&gt;0")=1,COUNTIF(I2:I23,"&gt;0")=2)),$G24+$AQ$1,0))</f>
        <v>#REF!</v>
      </c>
      <c r="J24" s="397" t="e">
        <f>IF(AND($F24=J$1,$G24=K$1,COUNTIF(J2:J23,"&gt;0")&lt;=1),$F$24-$AQ$1,IF(AND($F24=J$1,$G24=K$1,COUNTIF(J2:J23,"&gt;0")&gt;1),$F$24+$AQ$1,0))</f>
        <v>#REF!</v>
      </c>
      <c r="K24" s="398" t="e">
        <f>IF(AND($F24=J$1,$G24=K$1,OR(COUNTIF(K2:K23,"&gt;0")=0,COUNTIF(K2:K23,"&gt;0")=3)),$G24-$AQ$1,IF(AND($F24=J$1,$G24=K$1,OR(COUNTIF(K2:K23,"&gt;0")=1,COUNTIF(K2:K23,"&gt;0")=2)),$G24+$AQ$1,0))</f>
        <v>#REF!</v>
      </c>
      <c r="L24" s="397" t="e">
        <f>IF(AND($F24=L$1,$G24=M$1,COUNTIF(L2:L23,"&gt;0")&lt;=1),$F$24-$AQ$1,IF(AND($F24=L$1,$G24=M$1,COUNTIF(L2:L23,"&gt;0")&gt;1),$F$24+$AQ$1,0))</f>
        <v>#REF!</v>
      </c>
      <c r="M24" s="398" t="e">
        <f>IF(AND($F24=L$1,$G24=M$1,OR(COUNTIF(M2:M23,"&gt;0")=0,COUNTIF(M2:M23,"&gt;0")=3)),$G24-$AQ$1,IF(AND($F24=L$1,$G24=M$1,OR(COUNTIF(M2:M23,"&gt;0")=1,COUNTIF(M2:M23,"&gt;0")=2)),$G24+$AQ$1,0))</f>
        <v>#REF!</v>
      </c>
      <c r="N24" s="397" t="e">
        <f>IF(AND($F24=N$1,$G24=O$1,COUNTIF(N2:N23,"&gt;0")&lt;=1),$F$24-$AQ$1,IF(AND($F24=N$1,$G24=O$1,COUNTIF(N2:N23,"&gt;0")&gt;1),$F$24+$AQ$1,0))</f>
        <v>#REF!</v>
      </c>
      <c r="O24" s="398" t="e">
        <f>IF(AND($F24=N$1,$G24=O$1,OR(COUNTIF(O2:O23,"&gt;0")=0,COUNTIF(O2:O23,"&gt;0")=3)),$G24-$AQ$1,IF(AND($F24=N$1,$G24=O$1,OR(COUNTIF(O2:O23,"&gt;0")=1,COUNTIF(O2:O23,"&gt;0")=2)),$G24+$AQ$1,0))</f>
        <v>#REF!</v>
      </c>
      <c r="P24" s="397" t="e">
        <f>IF(AND($F24=P$1,$G24=Q$1,COUNTIF(P2:P23,"&gt;0")&lt;=1),$F$24-$AQ$1,IF(AND($F24=P$1,$G24=Q$1,COUNTIF(P2:P23,"&gt;0")&gt;1),$F$24+$AQ$1,0))</f>
        <v>#REF!</v>
      </c>
      <c r="Q24" s="398" t="e">
        <f>IF(AND($F24=P$1,$G24=Q$1,OR(COUNTIF(Q2:Q23,"&gt;0")=0,COUNTIF(Q2:Q23,"&gt;0")=3)),$G24-$AQ$1,IF(AND($F24=P$1,$G24=Q$1,OR(COUNTIF(Q2:Q23,"&gt;0")=1,COUNTIF(Q2:Q23,"&gt;0")=2)),$G24+$AQ$1,0))</f>
        <v>#REF!</v>
      </c>
      <c r="R24" s="397" t="e">
        <f>IF(AND($F24=R$1,$G24=S$1,COUNTIF(R2:R23,"&gt;0")&lt;=1),$F$24-$AQ$1,IF(AND($F24=R$1,$G24=S$1,COUNTIF(R2:R23,"&gt;0")&gt;1),$F$24+$AQ$1,0))</f>
        <v>#REF!</v>
      </c>
      <c r="S24" s="398" t="e">
        <f>IF(AND($F24=R$1,$G24=S$1,OR(COUNTIF(S2:S23,"&gt;0")=0,COUNTIF(S2:S23,"&gt;0")=3)),$G24-$AQ$1,IF(AND($F24=R$1,$G24=S$1,OR(COUNTIF(S2:S23,"&gt;0")=1,COUNTIF(S2:S23,"&gt;0")=2)),$G24+$AQ$1,0))</f>
        <v>#REF!</v>
      </c>
      <c r="T24" s="397" t="e">
        <f>IF(AND($F24=T$1,$G24=U$1,COUNTIF(T2:T23,"&gt;0")&lt;=1),$F$24-$AQ$1,IF(AND($F24=T$1,$G24=U$1,COUNTIF(T2:T23,"&gt;0")&gt;1),$F$24+$AQ$1,0))</f>
        <v>#REF!</v>
      </c>
      <c r="U24" s="398" t="e">
        <f>IF(AND($F24=T$1,$G24=U$1,OR(COUNTIF(U2:U23,"&gt;0")=0,COUNTIF(U2:U23,"&gt;0")=3)),$G24-$AQ$1,IF(AND($F24=T$1,$G24=U$1,OR(COUNTIF(U2:U23,"&gt;0")=1,COUNTIF(U2:U23,"&gt;0")=2)),$G24+$AQ$1,0))</f>
        <v>#REF!</v>
      </c>
      <c r="V24" s="397" t="e">
        <f>IF(AND($F24=V$1,$G24=W$1,COUNTIF(V2:V23,"&gt;0")&lt;=1),$F$24-$AQ$1,IF(AND($F24=V$1,$G24=W$1,COUNTIF(V2:V23,"&gt;0")&gt;1),$F$24+$AQ$1,0))</f>
        <v>#REF!</v>
      </c>
      <c r="W24" s="398" t="e">
        <f>IF(AND($F24=V$1,$G24=W$1,OR(COUNTIF(W2:W23,"&gt;0")=0,COUNTIF(W2:W23,"&gt;0")=3)),$G24-$AQ$1,IF(AND($F24=V$1,$G24=W$1,OR(COUNTIF(W2:W23,"&gt;0")=1,COUNTIF(W2:W23,"&gt;0")=2)),$G24+$AQ$1,0))</f>
        <v>#REF!</v>
      </c>
      <c r="X24" s="397" t="e">
        <f>IF(AND($F24=X$1,$G24=Y$1,COUNTIF(X2:X23,"&gt;0")&lt;=1),$F$24-$AQ$1,IF(AND($F24=X$1,$G24=Y$1,COUNTIF(X2:X23,"&gt;0")&gt;1),$F$24+$AQ$1,0))</f>
        <v>#REF!</v>
      </c>
      <c r="Y24" s="398" t="e">
        <f>IF(AND($F24=X$1,$G24=Y$1,OR(COUNTIF(Y2:Y23,"&gt;0")=0,COUNTIF(Y2:Y23,"&gt;0")=3)),$G24-$AQ$1,IF(AND($F24=X$1,$G24=Y$1,OR(COUNTIF(Y2:Y23,"&gt;0")=1,COUNTIF(Y2:Y23,"&gt;0")=2)),$G24+$AQ$1,0))</f>
        <v>#REF!</v>
      </c>
      <c r="Z24" s="397" t="e">
        <f>IF(AND($F24=Z$1,$G24=AA$1,COUNTIF(Z2:Z23,"&gt;0")&lt;=1),$F$24-$AQ$1,IF(AND($F24=Z$1,$G24=AA$1,COUNTIF(Z2:Z23,"&gt;0")&gt;1),$F$24+$AQ$1,0))</f>
        <v>#REF!</v>
      </c>
      <c r="AA24" s="398" t="e">
        <f>IF(AND($F24=Z$1,$G24=AA$1,OR(COUNTIF(AA2:AA23,"&gt;0")=0,COUNTIF(AA2:AA23,"&gt;0")=3)),$G24-$AQ$1,IF(AND($F24=Z$1,$G24=AA$1,OR(COUNTIF(AA2:AA23,"&gt;0")=1,COUNTIF(AA2:AA23,"&gt;0")=2)),$G24+$AQ$1,0))</f>
        <v>#REF!</v>
      </c>
      <c r="AB24" s="397" t="e">
        <f>IF(AND($F24=AB$1,$G24=AC$1,COUNTIF(AB2:AB23,"&gt;0")&lt;=1),$F$24-$AQ$1,IF(AND($F24=AB$1,$G24=AC$1,COUNTIF(AB2:AB23,"&gt;0")&gt;1),$F$24+$AQ$1,0))</f>
        <v>#REF!</v>
      </c>
      <c r="AC24" s="398" t="e">
        <f>IF(AND($F24=AB$1,$G24=AC$1,OR(COUNTIF(AC2:AC23,"&gt;0")=0,COUNTIF(AC2:AC23,"&gt;0")=3)),$G24-$AQ$1,IF(AND($F24=AB$1,$G24=AC$1,OR(COUNTIF(AC2:AC23,"&gt;0")=1,COUNTIF(AC2:AC23,"&gt;0")=2)),$G24+$AQ$1,0))</f>
        <v>#REF!</v>
      </c>
      <c r="AD24" s="397" t="e">
        <f>IF(AND($F24=AD$1,$G24=AE$1,COUNTIF(AD2:AD23,"&gt;0")&lt;=1),$F$24-$AQ$1,IF(AND($F24=AD$1,$G24=AE$1,COUNTIF(AD2:AD23,"&gt;0")&gt;1),$F$24+$AQ$1,0))</f>
        <v>#REF!</v>
      </c>
      <c r="AE24" s="398" t="e">
        <f>IF(AND($F24=AD$1,$G24=AE$1,OR(COUNTIF(AE2:AE23,"&gt;0")=0,COUNTIF(AE2:AE23,"&gt;0")=3)),$G24-$AQ$1,IF(AND($F24=AD$1,$G24=AE$1,OR(COUNTIF(AE2:AE23,"&gt;0")=1,COUNTIF(AE2:AE23,"&gt;0")=2)),$G24+$AQ$1,0))</f>
        <v>#REF!</v>
      </c>
      <c r="AF24" s="397" t="e">
        <f>IF(AND($F24=AF$1,$G24=AG$1,COUNTIF(AF2:AF23,"&gt;0")&lt;=1),$F$24-$AQ$1,IF(AND($F24=AF$1,$G24=AG$1,COUNTIF(AF2:AF23,"&gt;0")&gt;1),$F$24+$AQ$1,0))</f>
        <v>#REF!</v>
      </c>
      <c r="AG24" s="398" t="e">
        <f>IF(AND($F24=AF$1,$G24=AG$1,OR(COUNTIF(AG2:AG23,"&gt;0")=0,COUNTIF(AG2:AG23,"&gt;0")=3)),$G24-$AQ$1,IF(AND($F24=AF$1,$G24=AG$1,OR(COUNTIF(AG2:AG23,"&gt;0")=1,COUNTIF(AG2:AG23,"&gt;0")=2)),$G24+$AQ$1,0))</f>
        <v>#REF!</v>
      </c>
      <c r="AH24" s="397" t="e">
        <f>IF(AND($F24=AH$1,$G24=AI$1,COUNTIF(AH2:AH23,"&gt;0")&lt;=1),$F$24-$AQ$1,IF(AND($F24=AH$1,$G24=AI$1,COUNTIF(AH2:AH23,"&gt;0")&gt;1),$F$24+$AQ$1,0))</f>
        <v>#REF!</v>
      </c>
      <c r="AI24" s="398" t="e">
        <f>IF(AND($F24=AH$1,$G24=AI$1,OR(COUNTIF(AI2:AI23,"&gt;0")=0,COUNTIF(AI2:AI23,"&gt;0")=3)),$G24-$AQ$1,IF(AND($F24=AH$1,$G24=AI$1,OR(COUNTIF(AI2:AI23,"&gt;0")=1,COUNTIF(AI2:AI23,"&gt;0")=2)),$G24+$AQ$1,0))</f>
        <v>#REF!</v>
      </c>
      <c r="AJ24" s="397" t="e">
        <f>IF(AND($F24=AJ$1,$G24=AK$1,COUNTIF(AJ2:AJ23,"&gt;0")&lt;=1),$F$24-$AQ$1,IF(AND($F24=AJ$1,$G24=AK$1,COUNTIF(AJ2:AJ23,"&gt;0")&gt;1),$F$24+$AQ$1,0))</f>
        <v>#REF!</v>
      </c>
      <c r="AK24" s="398" t="e">
        <f>IF(AND($F24=AJ$1,$G24=AK$1,OR(COUNTIF(AK2:AK23,"&gt;0")=0,COUNTIF(AK2:AK23,"&gt;0")=3)),$G24-$AQ$1,IF(AND($F24=AJ$1,$G24=AK$1,OR(COUNTIF(AK2:AK23,"&gt;0")=1,COUNTIF(AK2:AK23,"&gt;0")=2)),$G24+$AQ$1,0))</f>
        <v>#REF!</v>
      </c>
      <c r="AL24" s="397" t="e">
        <f>IF(AND($F24=AL$1,$G24=AM$1,COUNTIF(AL2:AL23,"&gt;0")&lt;=1),$F$24-$AQ$1,IF(AND($F24=AL$1,$G24=AM$1,COUNTIF(AL2:AL23,"&gt;0")&gt;1),$F$24+$AQ$1,0))</f>
        <v>#REF!</v>
      </c>
      <c r="AM24" s="398" t="e">
        <f>IF(AND($F24=AL$1,$G24=AM$1,OR(COUNTIF(AM2:AM23,"&gt;0")=0,COUNTIF(AM2:AM23,"&gt;0")=3)),$G24-$AQ$1,IF(AND($F24=AL$1,$G24=AM$1,OR(COUNTIF(AM2:AM23,"&gt;0")=1,COUNTIF(AM2:AM23,"&gt;0")=2)),$G24+$AQ$1,0))</f>
        <v>#REF!</v>
      </c>
      <c r="AN24" s="414" t="e">
        <f t="shared" si="2"/>
        <v>#REF!</v>
      </c>
      <c r="AO24" s="415" t="e">
        <f t="shared" si="3"/>
        <v>#REF!</v>
      </c>
      <c r="AP24" t="e">
        <f>IF(Projektspørgsmål!#REF!="","",Projektspørgsmål!#REF!)</f>
        <v>#REF!</v>
      </c>
    </row>
    <row r="25" spans="1:42" x14ac:dyDescent="0.25">
      <c r="A25" s="614"/>
      <c r="B25" s="606"/>
      <c r="C25" s="381" t="e">
        <f>IF(Projektspørgsmål!#REF!=Projektspørgsmål!$IO$33,TRUE,FALSE)</f>
        <v>#REF!</v>
      </c>
      <c r="D25" s="381" t="e">
        <f>IF(C25=TRUE,MAX(D2:D24)+1,0)</f>
        <v>#REF!</v>
      </c>
      <c r="E25" s="380" t="e">
        <f>Projektspørgsmål!#REF!</f>
        <v>#REF!</v>
      </c>
      <c r="F25" s="381" t="e">
        <f>Projektspørgsmål!#REF!</f>
        <v>#REF!</v>
      </c>
      <c r="G25" s="381" t="e">
        <f>Projektspørgsmål!#REF!</f>
        <v>#REF!</v>
      </c>
      <c r="H25" s="381" t="e">
        <f>IF(AND($F25=H$1,$G25=I$1,COUNTIF(H2:H24,"&gt;0")&lt;=1),$F$25-$AQ$1,IF(AND($F25=H$1,$G25=I$1,COUNTIF(H2:H24,"&gt;0")&gt;1),$F$25+$AQ$1,0))</f>
        <v>#REF!</v>
      </c>
      <c r="I25" s="398" t="e">
        <f>IF(AND($F25=H$1,$G25=I$1,OR(COUNTIF(I2:I24,"&gt;0")=0,COUNTIF(I2:I24,"&gt;0")=3)),$G25-$AQ$1,IF(AND($F25=H$1,$G25=I$1,OR(COUNTIF(I2:I24,"&gt;0")=1,COUNTIF(I2:I24,"&gt;0")=2)),$G25+$AQ$1,0))</f>
        <v>#REF!</v>
      </c>
      <c r="J25" s="397" t="e">
        <f>IF(AND($F25=J$1,$G25=K$1,COUNTIF(J2:J24,"&gt;0")&lt;=1),$F$25-$AQ$1,IF(AND($F25=J$1,$G25=K$1,COUNTIF(J2:J24,"&gt;0")&gt;1),$F$25+$AQ$1,0))</f>
        <v>#REF!</v>
      </c>
      <c r="K25" s="398" t="e">
        <f>IF(AND($F25=J$1,$G25=K$1,OR(COUNTIF(K2:K24,"&gt;0")=0,COUNTIF(K2:K24,"&gt;0")=3)),$G25-$AQ$1,IF(AND($F25=J$1,$G25=K$1,OR(COUNTIF(K2:K24,"&gt;0")=1,COUNTIF(K2:K24,"&gt;0")=2)),$G25+$AQ$1,0))</f>
        <v>#REF!</v>
      </c>
      <c r="L25" s="397" t="e">
        <f>IF(AND($F25=L$1,$G25=M$1,COUNTIF(L2:L24,"&gt;0")&lt;=1),$F$25-$AQ$1,IF(AND($F25=L$1,$G25=M$1,COUNTIF(L2:L24,"&gt;0")&gt;1),$F$25+$AQ$1,0))</f>
        <v>#REF!</v>
      </c>
      <c r="M25" s="398" t="e">
        <f>IF(AND($F25=L$1,$G25=M$1,OR(COUNTIF(M2:M24,"&gt;0")=0,COUNTIF(M2:M24,"&gt;0")=3)),$G25-$AQ$1,IF(AND($F25=L$1,$G25=M$1,OR(COUNTIF(M2:M24,"&gt;0")=1,COUNTIF(M2:M24,"&gt;0")=2)),$G25+$AQ$1,0))</f>
        <v>#REF!</v>
      </c>
      <c r="N25" s="397" t="e">
        <f>IF(AND($F25=N$1,$G25=O$1,COUNTIF(N2:N24,"&gt;0")&lt;=1),$F$25-$AQ$1,IF(AND($F25=N$1,$G25=O$1,COUNTIF(N2:N24,"&gt;0")&gt;1),$F$25+$AQ$1,0))</f>
        <v>#REF!</v>
      </c>
      <c r="O25" s="398" t="e">
        <f>IF(AND($F25=N$1,$G25=O$1,OR(COUNTIF(O2:O24,"&gt;0")=0,COUNTIF(O2:O24,"&gt;0")=3)),$G25-$AQ$1,IF(AND($F25=N$1,$G25=O$1,OR(COUNTIF(O2:O24,"&gt;0")=1,COUNTIF(O2:O24,"&gt;0")=2)),$G25+$AQ$1,0))</f>
        <v>#REF!</v>
      </c>
      <c r="P25" s="397" t="e">
        <f>IF(AND($F25=P$1,$G25=Q$1,COUNTIF(P2:P24,"&gt;0")&lt;=1),$F$25-$AQ$1,IF(AND($F25=P$1,$G25=Q$1,COUNTIF(P2:P24,"&gt;0")&gt;1),$F$25+$AQ$1,0))</f>
        <v>#REF!</v>
      </c>
      <c r="Q25" s="398" t="e">
        <f>IF(AND($F25=P$1,$G25=Q$1,OR(COUNTIF(Q2:Q24,"&gt;0")=0,COUNTIF(Q2:Q24,"&gt;0")=3)),$G25-$AQ$1,IF(AND($F25=P$1,$G25=Q$1,OR(COUNTIF(Q2:Q24,"&gt;0")=1,COUNTIF(Q2:Q24,"&gt;0")=2)),$G25+$AQ$1,0))</f>
        <v>#REF!</v>
      </c>
      <c r="R25" s="397" t="e">
        <f>IF(AND($F25=R$1,$G25=S$1,COUNTIF(R2:R24,"&gt;0")&lt;=1),$F$25-$AQ$1,IF(AND($F25=R$1,$G25=S$1,COUNTIF(R2:R24,"&gt;0")&gt;1),$F$25+$AQ$1,0))</f>
        <v>#REF!</v>
      </c>
      <c r="S25" s="398" t="e">
        <f>IF(AND($F25=R$1,$G25=S$1,OR(COUNTIF(S2:S24,"&gt;0")=0,COUNTIF(S2:S24,"&gt;0")=3)),$G25-$AQ$1,IF(AND($F25=R$1,$G25=S$1,OR(COUNTIF(S2:S24,"&gt;0")=1,COUNTIF(S2:S24,"&gt;0")=2)),$G25+$AQ$1,0))</f>
        <v>#REF!</v>
      </c>
      <c r="T25" s="397" t="e">
        <f>IF(AND($F25=T$1,$G25=U$1,COUNTIF(T2:T24,"&gt;0")&lt;=1),$F$25-$AQ$1,IF(AND($F25=T$1,$G25=U$1,COUNTIF(T2:T24,"&gt;0")&gt;1),$F$25+$AQ$1,0))</f>
        <v>#REF!</v>
      </c>
      <c r="U25" s="398" t="e">
        <f>IF(AND($F25=T$1,$G25=U$1,OR(COUNTIF(U2:U24,"&gt;0")=0,COUNTIF(U2:U24,"&gt;0")=3)),$G25-$AQ$1,IF(AND($F25=T$1,$G25=U$1,OR(COUNTIF(U2:U24,"&gt;0")=1,COUNTIF(U2:U24,"&gt;0")=2)),$G25+$AQ$1,0))</f>
        <v>#REF!</v>
      </c>
      <c r="V25" s="397" t="e">
        <f>IF(AND($F25=V$1,$G25=W$1,COUNTIF(V2:V24,"&gt;0")&lt;=1),$F$25-$AQ$1,IF(AND($F25=V$1,$G25=W$1,COUNTIF(V2:V24,"&gt;0")&gt;1),$F$25+$AQ$1,0))</f>
        <v>#REF!</v>
      </c>
      <c r="W25" s="398" t="e">
        <f>IF(AND($F25=V$1,$G25=W$1,OR(COUNTIF(W2:W24,"&gt;0")=0,COUNTIF(W2:W24,"&gt;0")=3)),$G25-$AQ$1,IF(AND($F25=V$1,$G25=W$1,OR(COUNTIF(W2:W24,"&gt;0")=1,COUNTIF(W2:W24,"&gt;0")=2)),$G25+$AQ$1,0))</f>
        <v>#REF!</v>
      </c>
      <c r="X25" s="397" t="e">
        <f>IF(AND($F25=X$1,$G25=Y$1,COUNTIF(X2:X24,"&gt;0")&lt;=1),$F$25-$AQ$1,IF(AND($F25=X$1,$G25=Y$1,COUNTIF(X2:X24,"&gt;0")&gt;1),$F$25+$AQ$1,0))</f>
        <v>#REF!</v>
      </c>
      <c r="Y25" s="398" t="e">
        <f>IF(AND($F25=X$1,$G25=Y$1,OR(COUNTIF(Y2:Y24,"&gt;0")=0,COUNTIF(Y2:Y24,"&gt;0")=3)),$G25-$AQ$1,IF(AND($F25=X$1,$G25=Y$1,OR(COUNTIF(Y2:Y24,"&gt;0")=1,COUNTIF(Y2:Y24,"&gt;0")=2)),$G25+$AQ$1,0))</f>
        <v>#REF!</v>
      </c>
      <c r="Z25" s="397" t="e">
        <f>IF(AND($F25=Z$1,$G25=AA$1,COUNTIF(Z2:Z24,"&gt;0")&lt;=1),$F$25-$AQ$1,IF(AND($F25=Z$1,$G25=AA$1,COUNTIF(Z2:Z24,"&gt;0")&gt;1),$F$25+$AQ$1,0))</f>
        <v>#REF!</v>
      </c>
      <c r="AA25" s="398" t="e">
        <f>IF(AND($F25=Z$1,$G25=AA$1,OR(COUNTIF(AA2:AA24,"&gt;0")=0,COUNTIF(AA2:AA24,"&gt;0")=3)),$G25-$AQ$1,IF(AND($F25=Z$1,$G25=AA$1,OR(COUNTIF(AA2:AA24,"&gt;0")=1,COUNTIF(AA2:AA24,"&gt;0")=2)),$G25+$AQ$1,0))</f>
        <v>#REF!</v>
      </c>
      <c r="AB25" s="397" t="e">
        <f>IF(AND($F25=AB$1,$G25=AC$1,COUNTIF(AB2:AB24,"&gt;0")&lt;=1),$F$25-$AQ$1,IF(AND($F25=AB$1,$G25=AC$1,COUNTIF(AB2:AB24,"&gt;0")&gt;1),$F$25+$AQ$1,0))</f>
        <v>#REF!</v>
      </c>
      <c r="AC25" s="398" t="e">
        <f>IF(AND($F25=AB$1,$G25=AC$1,OR(COUNTIF(AC2:AC24,"&gt;0")=0,COUNTIF(AC2:AC24,"&gt;0")=3)),$G25-$AQ$1,IF(AND($F25=AB$1,$G25=AC$1,OR(COUNTIF(AC2:AC24,"&gt;0")=1,COUNTIF(AC2:AC24,"&gt;0")=2)),$G25+$AQ$1,0))</f>
        <v>#REF!</v>
      </c>
      <c r="AD25" s="397" t="e">
        <f>IF(AND($F25=AD$1,$G25=AE$1,COUNTIF(AD2:AD24,"&gt;0")&lt;=1),$F$25-$AQ$1,IF(AND($F25=AD$1,$G25=AE$1,COUNTIF(AD2:AD24,"&gt;0")&gt;1),$F$25+$AQ$1,0))</f>
        <v>#REF!</v>
      </c>
      <c r="AE25" s="398" t="e">
        <f>IF(AND($F25=AD$1,$G25=AE$1,OR(COUNTIF(AE2:AE24,"&gt;0")=0,COUNTIF(AE2:AE24,"&gt;0")=3)),$G25-$AQ$1,IF(AND($F25=AD$1,$G25=AE$1,OR(COUNTIF(AE2:AE24,"&gt;0")=1,COUNTIF(AE2:AE24,"&gt;0")=2)),$G25+$AQ$1,0))</f>
        <v>#REF!</v>
      </c>
      <c r="AF25" s="397" t="e">
        <f>IF(AND($F25=AF$1,$G25=AG$1,COUNTIF(AF2:AF24,"&gt;0")&lt;=1),$F$25-$AQ$1,IF(AND($F25=AF$1,$G25=AG$1,COUNTIF(AF2:AF24,"&gt;0")&gt;1),$F$25+$AQ$1,0))</f>
        <v>#REF!</v>
      </c>
      <c r="AG25" s="398" t="e">
        <f>IF(AND($F25=AF$1,$G25=AG$1,OR(COUNTIF(AG2:AG24,"&gt;0")=0,COUNTIF(AG2:AG24,"&gt;0")=3)),$G25-$AQ$1,IF(AND($F25=AF$1,$G25=AG$1,OR(COUNTIF(AG2:AG24,"&gt;0")=1,COUNTIF(AG2:AG24,"&gt;0")=2)),$G25+$AQ$1,0))</f>
        <v>#REF!</v>
      </c>
      <c r="AH25" s="397" t="e">
        <f>IF(AND($F25=AH$1,$G25=AI$1,COUNTIF(AH2:AH24,"&gt;0")&lt;=1),$F$25-$AQ$1,IF(AND($F25=AH$1,$G25=AI$1,COUNTIF(AH2:AH24,"&gt;0")&gt;1),$F$25+$AQ$1,0))</f>
        <v>#REF!</v>
      </c>
      <c r="AI25" s="398" t="e">
        <f>IF(AND($F25=AH$1,$G25=AI$1,OR(COUNTIF(AI2:AI24,"&gt;0")=0,COUNTIF(AI2:AI24,"&gt;0")=3)),$G25-$AQ$1,IF(AND($F25=AH$1,$G25=AI$1,OR(COUNTIF(AI2:AI24,"&gt;0")=1,COUNTIF(AI2:AI24,"&gt;0")=2)),$G25+$AQ$1,0))</f>
        <v>#REF!</v>
      </c>
      <c r="AJ25" s="397" t="e">
        <f>IF(AND($F25=AJ$1,$G25=AK$1,COUNTIF(AJ2:AJ24,"&gt;0")&lt;=1),$F$25-$AQ$1,IF(AND($F25=AJ$1,$G25=AK$1,COUNTIF(AJ2:AJ24,"&gt;0")&gt;1),$F$25+$AQ$1,0))</f>
        <v>#REF!</v>
      </c>
      <c r="AK25" s="398" t="e">
        <f>IF(AND($F25=AJ$1,$G25=AK$1,OR(COUNTIF(AK2:AK24,"&gt;0")=0,COUNTIF(AK2:AK24,"&gt;0")=3)),$G25-$AQ$1,IF(AND($F25=AJ$1,$G25=AK$1,OR(COUNTIF(AK2:AK24,"&gt;0")=1,COUNTIF(AK2:AK24,"&gt;0")=2)),$G25+$AQ$1,0))</f>
        <v>#REF!</v>
      </c>
      <c r="AL25" s="397" t="e">
        <f>IF(AND($F25=AL$1,$G25=AM$1,COUNTIF(AL2:AL24,"&gt;0")&lt;=1),$F$25-$AQ$1,IF(AND($F25=AL$1,$G25=AM$1,COUNTIF(AL2:AL24,"&gt;0")&gt;1),$F$25+$AQ$1,0))</f>
        <v>#REF!</v>
      </c>
      <c r="AM25" s="398" t="e">
        <f>IF(AND($F25=AL$1,$G25=AM$1,OR(COUNTIF(AM2:AM24,"&gt;0")=0,COUNTIF(AM2:AM24,"&gt;0")=3)),$G25-$AQ$1,IF(AND($F25=AL$1,$G25=AM$1,OR(COUNTIF(AM2:AM24,"&gt;0")=1,COUNTIF(AM2:AM24,"&gt;0")=2)),$G25+$AQ$1,0))</f>
        <v>#REF!</v>
      </c>
      <c r="AN25" s="414" t="e">
        <f t="shared" si="2"/>
        <v>#REF!</v>
      </c>
      <c r="AO25" s="415" t="e">
        <f t="shared" si="3"/>
        <v>#REF!</v>
      </c>
      <c r="AP25" t="e">
        <f>IF(Projektspørgsmål!#REF!="","",Projektspørgsmål!#REF!)</f>
        <v>#REF!</v>
      </c>
    </row>
    <row r="26" spans="1:42" x14ac:dyDescent="0.25">
      <c r="A26" s="360"/>
      <c r="B26" s="360"/>
      <c r="C26" s="360"/>
      <c r="D26" s="360"/>
      <c r="E26" s="360"/>
      <c r="F26" s="360"/>
      <c r="G26" s="383"/>
      <c r="H26" s="425">
        <f t="shared" ref="H26:AM26" si="4">COUNTIF(H2:H25,"&gt;0")</f>
        <v>0</v>
      </c>
      <c r="I26" s="400">
        <f t="shared" si="4"/>
        <v>0</v>
      </c>
      <c r="J26" s="399">
        <f t="shared" si="4"/>
        <v>0</v>
      </c>
      <c r="K26" s="400">
        <f t="shared" si="4"/>
        <v>0</v>
      </c>
      <c r="L26" s="399">
        <f t="shared" si="4"/>
        <v>0</v>
      </c>
      <c r="M26" s="400">
        <f t="shared" si="4"/>
        <v>0</v>
      </c>
      <c r="N26" s="399">
        <f t="shared" si="4"/>
        <v>0</v>
      </c>
      <c r="O26" s="400">
        <f t="shared" si="4"/>
        <v>0</v>
      </c>
      <c r="P26" s="399">
        <f t="shared" si="4"/>
        <v>0</v>
      </c>
      <c r="Q26" s="400">
        <f t="shared" si="4"/>
        <v>0</v>
      </c>
      <c r="R26" s="399">
        <f t="shared" si="4"/>
        <v>0</v>
      </c>
      <c r="S26" s="400">
        <f t="shared" si="4"/>
        <v>0</v>
      </c>
      <c r="T26" s="399">
        <f t="shared" si="4"/>
        <v>0</v>
      </c>
      <c r="U26" s="400">
        <f t="shared" si="4"/>
        <v>0</v>
      </c>
      <c r="V26" s="399">
        <f t="shared" si="4"/>
        <v>0</v>
      </c>
      <c r="W26" s="400">
        <f t="shared" si="4"/>
        <v>0</v>
      </c>
      <c r="X26" s="399">
        <f t="shared" si="4"/>
        <v>0</v>
      </c>
      <c r="Y26" s="400">
        <f t="shared" si="4"/>
        <v>0</v>
      </c>
      <c r="Z26" s="399">
        <f t="shared" si="4"/>
        <v>0</v>
      </c>
      <c r="AA26" s="400">
        <f t="shared" si="4"/>
        <v>0</v>
      </c>
      <c r="AB26" s="399">
        <f t="shared" si="4"/>
        <v>0</v>
      </c>
      <c r="AC26" s="400">
        <f t="shared" si="4"/>
        <v>0</v>
      </c>
      <c r="AD26" s="399">
        <f t="shared" si="4"/>
        <v>0</v>
      </c>
      <c r="AE26" s="400">
        <f t="shared" si="4"/>
        <v>0</v>
      </c>
      <c r="AF26" s="399">
        <f t="shared" si="4"/>
        <v>0</v>
      </c>
      <c r="AG26" s="400">
        <f t="shared" si="4"/>
        <v>0</v>
      </c>
      <c r="AH26" s="399">
        <f t="shared" si="4"/>
        <v>0</v>
      </c>
      <c r="AI26" s="400">
        <f t="shared" si="4"/>
        <v>0</v>
      </c>
      <c r="AJ26" s="399">
        <f t="shared" si="4"/>
        <v>0</v>
      </c>
      <c r="AK26" s="400">
        <f t="shared" si="4"/>
        <v>0</v>
      </c>
      <c r="AL26" s="399">
        <f t="shared" si="4"/>
        <v>0</v>
      </c>
      <c r="AM26" s="400">
        <f t="shared" si="4"/>
        <v>0</v>
      </c>
      <c r="AN26" s="416"/>
      <c r="AO26" s="417"/>
    </row>
    <row r="27" spans="1:42" ht="15.75" thickBot="1" x14ac:dyDescent="0.3">
      <c r="A27" s="360"/>
      <c r="B27" s="360"/>
      <c r="C27" s="360"/>
      <c r="D27" s="360"/>
      <c r="E27" s="360"/>
      <c r="F27" s="360"/>
      <c r="G27" s="383"/>
      <c r="H27" s="624" t="b">
        <f>IF(H26&gt;4,TRUE,FALSE)</f>
        <v>0</v>
      </c>
      <c r="I27" s="608"/>
      <c r="J27" s="607" t="b">
        <f>IF(J26&gt;4,TRUE,FALSE)</f>
        <v>0</v>
      </c>
      <c r="K27" s="608"/>
      <c r="L27" s="607" t="b">
        <f>IF(L26&gt;4,TRUE,FALSE)</f>
        <v>0</v>
      </c>
      <c r="M27" s="608"/>
      <c r="N27" s="607" t="b">
        <f>IF(N26&gt;4,TRUE,FALSE)</f>
        <v>0</v>
      </c>
      <c r="O27" s="608"/>
      <c r="P27" s="607" t="b">
        <f>IF(P26&gt;4,TRUE,FALSE)</f>
        <v>0</v>
      </c>
      <c r="Q27" s="608"/>
      <c r="R27" s="607" t="b">
        <f>IF(R26&gt;4,TRUE,FALSE)</f>
        <v>0</v>
      </c>
      <c r="S27" s="608"/>
      <c r="T27" s="607" t="b">
        <f>IF(T26&gt;4,TRUE,FALSE)</f>
        <v>0</v>
      </c>
      <c r="U27" s="608"/>
      <c r="V27" s="607" t="b">
        <f>IF(V26&gt;4,TRUE,FALSE)</f>
        <v>0</v>
      </c>
      <c r="W27" s="608"/>
      <c r="X27" s="607" t="b">
        <f>IF(X26&gt;4,TRUE,FALSE)</f>
        <v>0</v>
      </c>
      <c r="Y27" s="608"/>
      <c r="Z27" s="607" t="b">
        <f>IF(Z26&gt;4,TRUE,FALSE)</f>
        <v>0</v>
      </c>
      <c r="AA27" s="608"/>
      <c r="AB27" s="607" t="b">
        <f>IF(AB26&gt;4,TRUE,FALSE)</f>
        <v>0</v>
      </c>
      <c r="AC27" s="608"/>
      <c r="AD27" s="607" t="b">
        <f>IF(AD26&gt;4,TRUE,FALSE)</f>
        <v>0</v>
      </c>
      <c r="AE27" s="608"/>
      <c r="AF27" s="607" t="b">
        <f>IF(AF26&gt;4,TRUE,FALSE)</f>
        <v>0</v>
      </c>
      <c r="AG27" s="608"/>
      <c r="AH27" s="607" t="b">
        <f>IF(AH26&gt;4,TRUE,FALSE)</f>
        <v>0</v>
      </c>
      <c r="AI27" s="608"/>
      <c r="AJ27" s="607" t="b">
        <f>IF(AJ26&gt;4,TRUE,FALSE)</f>
        <v>0</v>
      </c>
      <c r="AK27" s="608"/>
      <c r="AL27" s="607" t="b">
        <f>IF(AL26&gt;4,TRUE,FALSE)</f>
        <v>0</v>
      </c>
      <c r="AM27" s="608"/>
      <c r="AN27" s="418"/>
      <c r="AO27" s="419"/>
    </row>
    <row r="28" spans="1:42" x14ac:dyDescent="0.25">
      <c r="A28" s="360" t="str">
        <f>A2</f>
        <v>Demokrati</v>
      </c>
      <c r="B28" s="371">
        <f>B2</f>
        <v>0</v>
      </c>
      <c r="C28" s="371"/>
      <c r="D28" s="371"/>
      <c r="E28" s="360"/>
      <c r="F28" s="360"/>
      <c r="G28" s="383"/>
      <c r="H28" s="426"/>
      <c r="I28" s="384"/>
      <c r="J28" s="384"/>
      <c r="K28" s="384"/>
      <c r="L28" s="384"/>
      <c r="M28" s="384"/>
      <c r="N28" s="384"/>
      <c r="O28" s="384"/>
      <c r="P28" s="384"/>
      <c r="Q28" s="384"/>
      <c r="R28" s="384"/>
      <c r="S28" s="384"/>
      <c r="T28" s="384"/>
      <c r="U28" s="384"/>
      <c r="V28" s="384"/>
      <c r="W28" s="384"/>
      <c r="X28" s="384"/>
      <c r="Y28" s="384"/>
      <c r="Z28" s="384"/>
      <c r="AA28" s="384"/>
      <c r="AB28" s="384"/>
      <c r="AC28" s="384"/>
      <c r="AD28" s="384"/>
      <c r="AE28" s="384"/>
      <c r="AF28" s="384"/>
      <c r="AG28" s="384"/>
      <c r="AH28" s="384"/>
      <c r="AI28" s="384"/>
      <c r="AJ28" s="384"/>
      <c r="AK28" s="384"/>
      <c r="AL28" s="384"/>
      <c r="AM28" s="384"/>
      <c r="AN28" s="401"/>
      <c r="AO28" s="401"/>
    </row>
    <row r="29" spans="1:42" x14ac:dyDescent="0.25">
      <c r="A29" s="360" t="str">
        <f>A4</f>
        <v>Byliv og mangfoldighed</v>
      </c>
      <c r="B29" s="371">
        <f>B4</f>
        <v>0</v>
      </c>
      <c r="C29" s="371"/>
      <c r="D29" s="371"/>
      <c r="E29" s="360"/>
      <c r="F29" s="360"/>
      <c r="G29" s="360"/>
      <c r="H29" s="361"/>
      <c r="I29" s="361"/>
      <c r="J29" s="361"/>
      <c r="K29" s="361"/>
      <c r="L29" s="361"/>
      <c r="M29" s="361"/>
      <c r="N29" s="361"/>
      <c r="O29" s="361"/>
      <c r="P29" s="361"/>
      <c r="Q29" s="361"/>
      <c r="R29" s="361"/>
      <c r="S29" s="361"/>
      <c r="T29" s="361"/>
      <c r="U29" s="361"/>
      <c r="V29" s="361"/>
      <c r="W29" s="361"/>
      <c r="X29" s="361"/>
      <c r="Y29" s="361"/>
      <c r="Z29" s="361"/>
      <c r="AA29" s="361"/>
      <c r="AB29" s="361"/>
      <c r="AC29" s="361"/>
      <c r="AD29" s="361"/>
      <c r="AE29" s="361"/>
      <c r="AF29" s="361"/>
      <c r="AG29" s="361"/>
      <c r="AH29" s="361"/>
      <c r="AI29" s="361"/>
      <c r="AJ29" s="361"/>
      <c r="AK29" s="361"/>
      <c r="AL29" s="361"/>
      <c r="AM29" s="361"/>
      <c r="AN29" s="360"/>
      <c r="AO29" s="360"/>
    </row>
    <row r="30" spans="1:42" x14ac:dyDescent="0.25">
      <c r="A30" s="360" t="str">
        <f>A11</f>
        <v>Mobilitet</v>
      </c>
      <c r="B30" s="371">
        <f>B11</f>
        <v>0</v>
      </c>
      <c r="C30" s="371"/>
      <c r="D30" s="371"/>
      <c r="E30" s="360"/>
      <c r="F30" s="360"/>
      <c r="G30" s="360"/>
      <c r="H30" s="361"/>
      <c r="I30" s="361"/>
      <c r="J30" s="361"/>
      <c r="K30" s="361"/>
      <c r="L30" s="361"/>
      <c r="M30" s="361"/>
      <c r="N30" s="361"/>
      <c r="O30" s="361"/>
      <c r="P30" s="361"/>
      <c r="Q30" s="361"/>
      <c r="R30" s="361"/>
      <c r="S30" s="361"/>
      <c r="T30" s="361"/>
      <c r="U30" s="361"/>
      <c r="V30" s="361"/>
      <c r="W30" s="361"/>
      <c r="X30" s="361"/>
      <c r="Y30" s="361"/>
      <c r="Z30" s="361"/>
      <c r="AA30" s="361"/>
      <c r="AB30" s="361"/>
      <c r="AC30" s="361"/>
      <c r="AD30" s="361"/>
      <c r="AE30" s="361"/>
      <c r="AF30" s="361"/>
      <c r="AG30" s="361"/>
      <c r="AH30" s="361"/>
      <c r="AI30" s="361"/>
      <c r="AJ30" s="361"/>
      <c r="AK30" s="361"/>
      <c r="AL30" s="361"/>
      <c r="AM30" s="361"/>
      <c r="AN30" s="360"/>
      <c r="AO30" s="360"/>
    </row>
    <row r="31" spans="1:42" x14ac:dyDescent="0.25">
      <c r="A31" s="360" t="str">
        <f>A15</f>
        <v>Byggeri og omfang</v>
      </c>
      <c r="B31" s="371">
        <f>B15</f>
        <v>0</v>
      </c>
      <c r="C31" s="371"/>
      <c r="D31" s="371"/>
      <c r="E31" s="360"/>
      <c r="F31" s="360"/>
      <c r="G31" s="360"/>
      <c r="H31" s="361"/>
      <c r="I31" s="361"/>
      <c r="J31" s="361"/>
      <c r="K31" s="361"/>
      <c r="L31" s="361"/>
      <c r="M31" s="361"/>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61"/>
      <c r="AM31" s="361"/>
      <c r="AN31" s="360"/>
      <c r="AO31" s="360"/>
    </row>
    <row r="32" spans="1:42" x14ac:dyDescent="0.25">
      <c r="A32" s="360" t="str">
        <f>A17</f>
        <v>Ressourcer og forsyning</v>
      </c>
      <c r="B32" s="371" t="e">
        <f>B17</f>
        <v>#REF!</v>
      </c>
      <c r="C32" s="371"/>
      <c r="D32" s="371"/>
      <c r="E32" s="360"/>
      <c r="F32" s="360"/>
      <c r="G32" s="360"/>
      <c r="H32" s="361"/>
      <c r="I32" s="361"/>
      <c r="J32" s="361"/>
      <c r="K32" s="361"/>
      <c r="L32" s="361"/>
      <c r="M32" s="361"/>
      <c r="N32" s="361"/>
      <c r="O32" s="361"/>
      <c r="P32" s="361"/>
      <c r="Q32" s="361"/>
      <c r="R32" s="361"/>
      <c r="S32" s="361"/>
      <c r="T32" s="361"/>
      <c r="U32" s="361"/>
      <c r="V32" s="361"/>
      <c r="W32" s="361"/>
      <c r="X32" s="361"/>
      <c r="Y32" s="361"/>
      <c r="Z32" s="361"/>
      <c r="AA32" s="361"/>
      <c r="AB32" s="361"/>
      <c r="AC32" s="361"/>
      <c r="AD32" s="361"/>
      <c r="AE32" s="361"/>
      <c r="AF32" s="361"/>
      <c r="AG32" s="361"/>
      <c r="AH32" s="361"/>
      <c r="AI32" s="361"/>
      <c r="AJ32" s="361"/>
      <c r="AK32" s="361"/>
      <c r="AL32" s="361"/>
      <c r="AM32" s="361"/>
      <c r="AN32" s="360"/>
      <c r="AO32" s="360"/>
    </row>
    <row r="33" spans="1:41" x14ac:dyDescent="0.25">
      <c r="A33" s="360" t="str">
        <f>A20</f>
        <v>Natur og miljø</v>
      </c>
      <c r="B33" s="371" t="e">
        <f>B20</f>
        <v>#REF!</v>
      </c>
      <c r="C33" s="371"/>
      <c r="D33" s="371"/>
      <c r="E33" s="360"/>
      <c r="F33" s="360"/>
      <c r="G33" s="360"/>
      <c r="H33" s="361"/>
      <c r="I33" s="361"/>
      <c r="J33" s="361"/>
      <c r="K33" s="361"/>
      <c r="L33" s="361"/>
      <c r="M33" s="361"/>
      <c r="N33" s="361"/>
      <c r="O33" s="361"/>
      <c r="P33" s="361"/>
      <c r="Q33" s="361"/>
      <c r="R33" s="361"/>
      <c r="S33" s="361"/>
      <c r="T33" s="361"/>
      <c r="U33" s="361"/>
      <c r="V33" s="361"/>
      <c r="W33" s="361"/>
      <c r="X33" s="361"/>
      <c r="Y33" s="361"/>
      <c r="Z33" s="361"/>
      <c r="AA33" s="361"/>
      <c r="AB33" s="361"/>
      <c r="AC33" s="361"/>
      <c r="AD33" s="361"/>
      <c r="AE33" s="361"/>
      <c r="AF33" s="361"/>
      <c r="AG33" s="361"/>
      <c r="AH33" s="361"/>
      <c r="AI33" s="361"/>
      <c r="AJ33" s="361"/>
      <c r="AK33" s="361"/>
      <c r="AL33" s="361"/>
      <c r="AM33" s="361"/>
      <c r="AN33" s="360"/>
      <c r="AO33" s="360"/>
    </row>
    <row r="38" spans="1:41" ht="15.75" x14ac:dyDescent="0.25">
      <c r="W38" s="362"/>
      <c r="X38" s="363"/>
      <c r="Y38" s="364"/>
      <c r="AA38" s="1"/>
    </row>
    <row r="39" spans="1:41" x14ac:dyDescent="0.25">
      <c r="W39" s="622"/>
      <c r="X39" s="623"/>
      <c r="Y39" s="365"/>
      <c r="AA39" s="1"/>
    </row>
    <row r="40" spans="1:41" x14ac:dyDescent="0.25">
      <c r="W40" s="622"/>
      <c r="X40" s="623"/>
      <c r="Y40" s="365"/>
      <c r="AA40" s="1"/>
    </row>
    <row r="41" spans="1:41" x14ac:dyDescent="0.25">
      <c r="W41" s="622"/>
      <c r="X41" s="623"/>
      <c r="Y41" s="365"/>
      <c r="AA41" s="1"/>
    </row>
    <row r="42" spans="1:41" x14ac:dyDescent="0.25">
      <c r="W42" s="622"/>
      <c r="X42" s="621"/>
      <c r="Y42" s="365"/>
      <c r="AA42" s="1"/>
    </row>
    <row r="43" spans="1:41" x14ac:dyDescent="0.25">
      <c r="W43" s="622"/>
      <c r="X43" s="621"/>
      <c r="Y43" s="365"/>
      <c r="AA43" s="1"/>
    </row>
    <row r="44" spans="1:41" x14ac:dyDescent="0.25">
      <c r="W44" s="622"/>
      <c r="X44" s="621"/>
      <c r="Y44" s="365"/>
      <c r="AA44" s="1"/>
    </row>
    <row r="45" spans="1:41" x14ac:dyDescent="0.25">
      <c r="W45" s="620"/>
      <c r="X45" s="621"/>
      <c r="Y45" s="365"/>
      <c r="AA45" s="1"/>
    </row>
    <row r="46" spans="1:41" x14ac:dyDescent="0.25">
      <c r="W46" s="620"/>
      <c r="X46" s="621"/>
      <c r="Y46" s="365"/>
      <c r="AA46" s="1"/>
    </row>
    <row r="47" spans="1:41" x14ac:dyDescent="0.25">
      <c r="W47" s="620"/>
      <c r="X47" s="621"/>
      <c r="Y47" s="365"/>
      <c r="AA47" s="1"/>
    </row>
    <row r="48" spans="1:41" x14ac:dyDescent="0.25">
      <c r="W48" s="620"/>
      <c r="X48" s="621"/>
      <c r="Y48" s="365"/>
      <c r="AA48" s="1"/>
    </row>
    <row r="49" spans="23:27" x14ac:dyDescent="0.25">
      <c r="W49" s="620"/>
      <c r="X49" s="621"/>
      <c r="Y49" s="365"/>
      <c r="AA49" s="1"/>
    </row>
    <row r="50" spans="23:27" x14ac:dyDescent="0.25">
      <c r="W50" s="620"/>
      <c r="X50" s="621"/>
      <c r="Y50" s="365"/>
      <c r="AA50" s="1"/>
    </row>
    <row r="51" spans="23:27" x14ac:dyDescent="0.25">
      <c r="W51" s="620"/>
      <c r="X51" s="621"/>
      <c r="Y51" s="365"/>
      <c r="AA51" s="1"/>
    </row>
    <row r="52" spans="23:27" x14ac:dyDescent="0.25">
      <c r="W52" s="620"/>
      <c r="X52" s="621"/>
      <c r="Y52" s="365"/>
      <c r="AA52" s="1"/>
    </row>
    <row r="53" spans="23:27" x14ac:dyDescent="0.25">
      <c r="W53" s="620"/>
      <c r="X53" s="621"/>
      <c r="Y53" s="365"/>
      <c r="AA53" s="1"/>
    </row>
    <row r="54" spans="23:27" x14ac:dyDescent="0.25">
      <c r="W54" s="620"/>
      <c r="X54" s="621"/>
      <c r="Y54" s="365"/>
      <c r="AA54" s="1"/>
    </row>
    <row r="55" spans="23:27" x14ac:dyDescent="0.25">
      <c r="W55" s="620"/>
      <c r="X55" s="621"/>
      <c r="Y55" s="365"/>
      <c r="AA55" s="1"/>
    </row>
    <row r="56" spans="23:27" x14ac:dyDescent="0.25">
      <c r="W56" s="620"/>
      <c r="X56" s="621"/>
      <c r="Y56" s="365"/>
      <c r="AA56" s="1"/>
    </row>
  </sheetData>
  <sheetProtection formatCells="0" formatColumns="0" formatRows="0" insertColumns="0" insertRows="0" insertHyperlinks="0" deleteColumns="0" deleteRows="0" sort="0" autoFilter="0" pivotTables="0"/>
  <mergeCells count="38">
    <mergeCell ref="C1:D1"/>
    <mergeCell ref="W51:W56"/>
    <mergeCell ref="X51:X53"/>
    <mergeCell ref="X54:X56"/>
    <mergeCell ref="W39:W44"/>
    <mergeCell ref="X39:X41"/>
    <mergeCell ref="X42:X44"/>
    <mergeCell ref="W45:W50"/>
    <mergeCell ref="X45:X47"/>
    <mergeCell ref="X48:X50"/>
    <mergeCell ref="H27:I27"/>
    <mergeCell ref="J27:K27"/>
    <mergeCell ref="L27:M27"/>
    <mergeCell ref="N27:O27"/>
    <mergeCell ref="P27:Q27"/>
    <mergeCell ref="AH27:AI27"/>
    <mergeCell ref="AJ27:AK27"/>
    <mergeCell ref="R27:S27"/>
    <mergeCell ref="T27:U27"/>
    <mergeCell ref="V27:W27"/>
    <mergeCell ref="X27:Y27"/>
    <mergeCell ref="Z27:AA27"/>
    <mergeCell ref="B15:B16"/>
    <mergeCell ref="B17:B19"/>
    <mergeCell ref="B20:B25"/>
    <mergeCell ref="AL27:AM27"/>
    <mergeCell ref="A2:A3"/>
    <mergeCell ref="A4:A10"/>
    <mergeCell ref="A11:A14"/>
    <mergeCell ref="A15:A16"/>
    <mergeCell ref="A17:A19"/>
    <mergeCell ref="A20:A25"/>
    <mergeCell ref="B2:B3"/>
    <mergeCell ref="B4:B10"/>
    <mergeCell ref="B11:B14"/>
    <mergeCell ref="AB27:AC27"/>
    <mergeCell ref="AD27:AE27"/>
    <mergeCell ref="AF27:AG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dimension ref="A1:LQ399"/>
  <sheetViews>
    <sheetView showGridLines="0" tabSelected="1" topLeftCell="A20" zoomScale="120" zoomScaleNormal="120" zoomScalePageLayoutView="120" workbookViewId="0">
      <selection activeCell="B44" sqref="B44"/>
    </sheetView>
  </sheetViews>
  <sheetFormatPr defaultColWidth="9.140625" defaultRowHeight="14.25" outlineLevelCol="1" x14ac:dyDescent="0.2"/>
  <cols>
    <col min="1" max="1" width="4.28515625" style="427" customWidth="1"/>
    <col min="2" max="2" width="5.28515625" style="427" customWidth="1" outlineLevel="1"/>
    <col min="3" max="35" width="3.28515625" style="427" customWidth="1" outlineLevel="1"/>
    <col min="36" max="36" width="1.28515625" style="427" customWidth="1" outlineLevel="1"/>
    <col min="37" max="37" width="4.140625" style="427" customWidth="1"/>
    <col min="38" max="38" width="4.42578125" style="427" customWidth="1" outlineLevel="1"/>
    <col min="39" max="40" width="3.28515625" style="427" customWidth="1" outlineLevel="1"/>
    <col min="41" max="48" width="9.140625" style="427" customWidth="1" outlineLevel="1"/>
    <col min="49" max="49" width="5.42578125" style="427" customWidth="1" outlineLevel="1"/>
    <col min="50" max="50" width="4.7109375" style="427" customWidth="1"/>
    <col min="51" max="51" width="4.85546875" style="427" hidden="1" customWidth="1" outlineLevel="1"/>
    <col min="52" max="53" width="3.28515625" style="427" hidden="1" customWidth="1" outlineLevel="1"/>
    <col min="54" max="60" width="9.140625" style="427" hidden="1" customWidth="1" outlineLevel="1"/>
    <col min="61" max="61" width="8.85546875" style="427" hidden="1" customWidth="1" outlineLevel="1"/>
    <col min="62" max="62" width="4.85546875" style="427" hidden="1" customWidth="1" outlineLevel="1"/>
    <col min="63" max="63" width="4.7109375" style="427" customWidth="1" collapsed="1"/>
    <col min="64" max="64" width="5.5703125" style="427" hidden="1" customWidth="1" outlineLevel="1"/>
    <col min="65" max="66" width="3.28515625" style="427" hidden="1" customWidth="1" outlineLevel="1"/>
    <col min="67" max="74" width="9.140625" style="427" hidden="1" customWidth="1" outlineLevel="1"/>
    <col min="75" max="75" width="9.7109375" style="427" hidden="1" customWidth="1" outlineLevel="1"/>
    <col min="76" max="76" width="4.7109375" style="427" customWidth="1" collapsed="1"/>
    <col min="77" max="77" width="5.140625" style="427" hidden="1" customWidth="1" outlineLevel="1"/>
    <col min="78" max="79" width="3.28515625" style="427" hidden="1" customWidth="1" outlineLevel="1"/>
    <col min="80" max="87" width="9.140625" style="427" hidden="1" customWidth="1" outlineLevel="1"/>
    <col min="88" max="88" width="5.28515625" style="427" hidden="1" customWidth="1" outlineLevel="1"/>
    <col min="89" max="89" width="4.7109375" style="427" customWidth="1" collapsed="1"/>
    <col min="90" max="90" width="4.85546875" style="427" hidden="1" customWidth="1" outlineLevel="1"/>
    <col min="91" max="92" width="3.28515625" style="427" hidden="1" customWidth="1" outlineLevel="1"/>
    <col min="93" max="100" width="9.140625" style="427" hidden="1" customWidth="1" outlineLevel="1"/>
    <col min="101" max="101" width="4.85546875" style="427" hidden="1" customWidth="1" outlineLevel="1"/>
    <col min="102" max="102" width="4.7109375" style="427" customWidth="1" collapsed="1"/>
    <col min="103" max="103" width="5" style="427" hidden="1" customWidth="1" outlineLevel="1"/>
    <col min="104" max="105" width="3.28515625" style="427" hidden="1" customWidth="1" outlineLevel="1"/>
    <col min="106" max="113" width="9.140625" style="427" hidden="1" customWidth="1" outlineLevel="1"/>
    <col min="114" max="114" width="4.42578125" style="427" hidden="1" customWidth="1" outlineLevel="1"/>
    <col min="115" max="115" width="4.7109375" style="427" customWidth="1" collapsed="1"/>
    <col min="116" max="116" width="4.7109375" style="427" hidden="1" customWidth="1" outlineLevel="1"/>
    <col min="117" max="118" width="3.28515625" style="427" hidden="1" customWidth="1" outlineLevel="1"/>
    <col min="119" max="126" width="9.140625" style="427" hidden="1" customWidth="1" outlineLevel="1"/>
    <col min="127" max="127" width="4.7109375" style="427" hidden="1" customWidth="1" outlineLevel="1"/>
    <col min="128" max="128" width="4.7109375" style="427" customWidth="1" collapsed="1"/>
    <col min="129" max="129" width="4.85546875" style="427" hidden="1" customWidth="1" outlineLevel="1"/>
    <col min="130" max="131" width="3.28515625" style="427" hidden="1" customWidth="1" outlineLevel="1"/>
    <col min="132" max="139" width="9.140625" style="427" hidden="1" customWidth="1" outlineLevel="1"/>
    <col min="140" max="140" width="4.42578125" style="427" hidden="1" customWidth="1" outlineLevel="1"/>
    <col min="141" max="141" width="4.7109375" style="427" customWidth="1" collapsed="1"/>
    <col min="142" max="142" width="5" style="427" hidden="1" customWidth="1" outlineLevel="1"/>
    <col min="143" max="144" width="3.28515625" style="427" hidden="1" customWidth="1" outlineLevel="1"/>
    <col min="145" max="152" width="9.140625" style="427" hidden="1" customWidth="1" outlineLevel="1"/>
    <col min="153" max="153" width="5.7109375" style="427" hidden="1" customWidth="1" outlineLevel="1"/>
    <col min="154" max="154" width="4.7109375" style="427" customWidth="1" collapsed="1"/>
    <col min="155" max="155" width="4.5703125" style="427" hidden="1" customWidth="1" outlineLevel="1"/>
    <col min="156" max="157" width="3.28515625" style="427" hidden="1" customWidth="1" outlineLevel="1"/>
    <col min="158" max="165" width="9.140625" style="427" hidden="1" customWidth="1" outlineLevel="1"/>
    <col min="166" max="166" width="4.42578125" style="427" hidden="1" customWidth="1" outlineLevel="1"/>
    <col min="167" max="167" width="4.7109375" style="427" customWidth="1" collapsed="1"/>
    <col min="168" max="168" width="5.28515625" style="427" hidden="1" customWidth="1" outlineLevel="1"/>
    <col min="169" max="170" width="3.28515625" style="427" hidden="1" customWidth="1" outlineLevel="1"/>
    <col min="171" max="178" width="9.140625" style="427" hidden="1" customWidth="1" outlineLevel="1"/>
    <col min="179" max="179" width="4.85546875" style="427" hidden="1" customWidth="1" outlineLevel="1"/>
    <col min="180" max="180" width="4.7109375" style="427" customWidth="1" collapsed="1"/>
    <col min="181" max="181" width="5.85546875" style="427" hidden="1" customWidth="1" outlineLevel="1"/>
    <col min="182" max="183" width="3.28515625" style="427" hidden="1" customWidth="1" outlineLevel="1"/>
    <col min="184" max="191" width="9.140625" style="427" hidden="1" customWidth="1" outlineLevel="1"/>
    <col min="192" max="192" width="4.85546875" style="427" hidden="1" customWidth="1" outlineLevel="1"/>
    <col min="193" max="193" width="4.7109375" style="427" customWidth="1" collapsed="1"/>
    <col min="194" max="194" width="5.140625" style="427" hidden="1" customWidth="1" outlineLevel="1"/>
    <col min="195" max="196" width="3.28515625" style="427" hidden="1" customWidth="1" outlineLevel="1"/>
    <col min="197" max="204" width="9.140625" style="427" hidden="1" customWidth="1" outlineLevel="1"/>
    <col min="205" max="205" width="4.7109375" style="427" hidden="1" customWidth="1" outlineLevel="1"/>
    <col min="206" max="206" width="4.7109375" style="427" customWidth="1" collapsed="1"/>
    <col min="207" max="207" width="5" style="427" hidden="1" customWidth="1" outlineLevel="1"/>
    <col min="208" max="209" width="3.28515625" style="427" hidden="1" customWidth="1" outlineLevel="1"/>
    <col min="210" max="217" width="9.140625" style="427" hidden="1" customWidth="1" outlineLevel="1"/>
    <col min="218" max="218" width="5.85546875" style="427" hidden="1" customWidth="1" outlineLevel="1"/>
    <col min="219" max="219" width="4.7109375" style="427" customWidth="1" collapsed="1"/>
    <col min="220" max="220" width="4.85546875" style="427" hidden="1" customWidth="1" outlineLevel="1"/>
    <col min="221" max="222" width="3.28515625" style="427" hidden="1" customWidth="1" outlineLevel="1"/>
    <col min="223" max="230" width="9.140625" style="427" hidden="1" customWidth="1" outlineLevel="1"/>
    <col min="231" max="231" width="6" style="427" hidden="1" customWidth="1" outlineLevel="1"/>
    <col min="232" max="232" width="4.7109375" style="427" customWidth="1" collapsed="1"/>
    <col min="233" max="233" width="5" style="427" customWidth="1" outlineLevel="1"/>
    <col min="234" max="239" width="12.7109375" style="427" customWidth="1" outlineLevel="1"/>
    <col min="240" max="240" width="5.28515625" style="427" customWidth="1" outlineLevel="1"/>
    <col min="241" max="243" width="4.7109375" style="427" customWidth="1"/>
    <col min="244" max="245" width="4.7109375" style="453" customWidth="1"/>
    <col min="246" max="246" width="4.7109375" style="427" customWidth="1"/>
    <col min="247" max="247" width="12.85546875" style="427" hidden="1" customWidth="1" outlineLevel="1"/>
    <col min="248" max="276" width="5.7109375" style="454" hidden="1" customWidth="1" outlineLevel="1"/>
    <col min="277" max="277" width="6.5703125" style="454" hidden="1" customWidth="1" outlineLevel="1"/>
    <col min="278" max="278" width="9.140625" style="427" collapsed="1"/>
    <col min="279" max="279" width="9.140625" style="427"/>
    <col min="280" max="280" width="13.5703125" style="458" hidden="1" customWidth="1" outlineLevel="1"/>
    <col min="281" max="281" width="12.42578125" style="453" hidden="1" customWidth="1" outlineLevel="1"/>
    <col min="282" max="282" width="15.42578125" style="453" hidden="1" customWidth="1" outlineLevel="1"/>
    <col min="283" max="283" width="8.42578125" style="453" hidden="1" customWidth="1" outlineLevel="1"/>
    <col min="284" max="284" width="25.85546875" style="453" hidden="1" customWidth="1" outlineLevel="1"/>
    <col min="285" max="285" width="20.7109375" style="453" hidden="1" customWidth="1" outlineLevel="1"/>
    <col min="286" max="287" width="9.140625" style="453" hidden="1" customWidth="1" outlineLevel="1"/>
    <col min="288" max="288" width="22.140625" style="453" hidden="1" customWidth="1" outlineLevel="1"/>
    <col min="289" max="292" width="9.140625" style="453" hidden="1" customWidth="1" outlineLevel="1"/>
    <col min="293" max="293" width="13.5703125" style="458" hidden="1" customWidth="1" outlineLevel="1"/>
    <col min="294" max="294" width="25.7109375" style="453" hidden="1" customWidth="1" outlineLevel="1"/>
    <col min="295" max="295" width="28.7109375" style="453" hidden="1" customWidth="1" outlineLevel="1"/>
    <col min="296" max="296" width="22" style="453" hidden="1" customWidth="1" outlineLevel="1"/>
    <col min="297" max="297" width="41.42578125" style="453" hidden="1" customWidth="1" outlineLevel="1"/>
    <col min="298" max="298" width="34.140625" style="453" hidden="1" customWidth="1" outlineLevel="1"/>
    <col min="299" max="299" width="2.28515625" style="453" hidden="1" customWidth="1" outlineLevel="1"/>
    <col min="300" max="300" width="9.140625" style="453" hidden="1" customWidth="1" outlineLevel="1"/>
    <col min="301" max="301" width="22.140625" style="453" hidden="1" customWidth="1" outlineLevel="1"/>
    <col min="302" max="304" width="9.140625" style="453" hidden="1" customWidth="1" outlineLevel="1"/>
    <col min="305" max="305" width="9.140625" style="427" collapsed="1"/>
    <col min="306" max="16384" width="9.140625" style="427"/>
  </cols>
  <sheetData>
    <row r="1" spans="1:329" ht="12.75" customHeight="1" thickBot="1" x14ac:dyDescent="0.25">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X1" s="436"/>
      <c r="AY1" s="436"/>
      <c r="AZ1" s="436"/>
      <c r="BA1" s="436"/>
      <c r="BB1" s="436"/>
      <c r="BC1" s="436"/>
      <c r="BD1" s="436"/>
      <c r="BE1" s="436"/>
      <c r="BF1" s="436"/>
      <c r="BG1" s="436"/>
      <c r="BH1" s="436"/>
      <c r="BI1" s="436"/>
      <c r="BJ1" s="436"/>
      <c r="BK1" s="436"/>
      <c r="BL1" s="436"/>
      <c r="BM1" s="436"/>
      <c r="BN1" s="436"/>
      <c r="BO1" s="436"/>
      <c r="BP1" s="436"/>
      <c r="BQ1" s="436"/>
      <c r="BR1" s="436"/>
      <c r="BS1" s="436"/>
      <c r="BT1" s="436"/>
      <c r="BU1" s="436"/>
      <c r="BV1" s="436"/>
      <c r="BW1" s="436"/>
      <c r="BX1" s="436"/>
      <c r="BY1" s="436"/>
      <c r="BZ1" s="436"/>
      <c r="CA1" s="436"/>
      <c r="CB1" s="436"/>
      <c r="CC1" s="436"/>
      <c r="CD1" s="436"/>
      <c r="CE1" s="436"/>
      <c r="CF1" s="436"/>
      <c r="CG1" s="436"/>
      <c r="CH1" s="436"/>
      <c r="CI1" s="436"/>
      <c r="CJ1" s="436"/>
      <c r="CK1" s="436"/>
      <c r="CL1" s="436"/>
      <c r="CM1" s="436"/>
      <c r="CN1" s="436"/>
      <c r="CO1" s="436"/>
      <c r="CP1" s="436"/>
      <c r="CQ1" s="436"/>
      <c r="CR1" s="436"/>
      <c r="CS1" s="436"/>
      <c r="CT1" s="436"/>
      <c r="CU1" s="436"/>
      <c r="CV1" s="436"/>
      <c r="CW1" s="436"/>
      <c r="CX1" s="436"/>
      <c r="CY1" s="436"/>
      <c r="CZ1" s="436"/>
      <c r="DA1" s="436"/>
      <c r="DB1" s="436"/>
      <c r="DC1" s="436"/>
      <c r="DD1" s="436"/>
      <c r="DE1" s="436"/>
      <c r="DF1" s="436"/>
      <c r="DG1" s="436"/>
      <c r="DH1" s="436"/>
      <c r="DI1" s="436"/>
      <c r="DJ1" s="436"/>
      <c r="DK1" s="436"/>
      <c r="DL1" s="436"/>
      <c r="DM1" s="436"/>
      <c r="DN1" s="436"/>
      <c r="DO1" s="436"/>
      <c r="DP1" s="436"/>
      <c r="DQ1" s="436"/>
      <c r="DR1" s="436"/>
      <c r="DS1" s="436"/>
      <c r="DT1" s="436"/>
      <c r="DU1" s="436"/>
      <c r="DV1" s="436"/>
      <c r="DW1" s="436"/>
      <c r="DX1" s="436"/>
      <c r="DY1" s="436"/>
      <c r="DZ1" s="436"/>
      <c r="EA1" s="436"/>
      <c r="EB1" s="436"/>
      <c r="EC1" s="436"/>
      <c r="ED1" s="436"/>
      <c r="EE1" s="436"/>
      <c r="EF1" s="436"/>
      <c r="EG1" s="436"/>
      <c r="EH1" s="436"/>
      <c r="EI1" s="436"/>
      <c r="EJ1" s="436"/>
      <c r="EK1" s="436"/>
      <c r="EL1" s="436"/>
      <c r="EM1" s="436"/>
      <c r="EN1" s="436"/>
      <c r="EO1" s="436"/>
      <c r="EP1" s="436"/>
      <c r="EQ1" s="436"/>
      <c r="ER1" s="436"/>
      <c r="ES1" s="436"/>
      <c r="ET1" s="436"/>
      <c r="EU1" s="436"/>
      <c r="EV1" s="436"/>
      <c r="EW1" s="436"/>
      <c r="EX1" s="436"/>
      <c r="EY1" s="436"/>
      <c r="EZ1" s="436"/>
      <c r="FA1" s="436"/>
      <c r="FB1" s="436"/>
      <c r="FC1" s="436"/>
      <c r="FD1" s="436"/>
      <c r="FE1" s="436"/>
      <c r="FF1" s="436"/>
      <c r="FG1" s="436"/>
      <c r="FH1" s="436"/>
      <c r="FI1" s="436"/>
      <c r="FJ1" s="436"/>
      <c r="FK1" s="436"/>
      <c r="FL1" s="436"/>
      <c r="FM1" s="436"/>
      <c r="FN1" s="436"/>
      <c r="FO1" s="436"/>
      <c r="FP1" s="436"/>
      <c r="FQ1" s="436"/>
      <c r="FR1" s="436"/>
      <c r="FS1" s="436"/>
      <c r="FT1" s="436"/>
      <c r="FU1" s="436"/>
      <c r="FV1" s="436"/>
      <c r="FW1" s="436"/>
      <c r="FX1" s="436"/>
      <c r="FY1" s="436"/>
      <c r="FZ1" s="436"/>
      <c r="GA1" s="436"/>
      <c r="GB1" s="436"/>
      <c r="GC1" s="436"/>
      <c r="GD1" s="436"/>
      <c r="GE1" s="436"/>
      <c r="GF1" s="436"/>
      <c r="GG1" s="436"/>
      <c r="GH1" s="436"/>
      <c r="GI1" s="436"/>
      <c r="GJ1" s="436"/>
      <c r="GK1" s="436"/>
      <c r="GL1" s="436"/>
      <c r="GM1" s="436"/>
      <c r="GN1" s="436"/>
      <c r="GO1" s="436"/>
      <c r="GP1" s="436"/>
      <c r="GQ1" s="436"/>
      <c r="GR1" s="436"/>
      <c r="GS1" s="436"/>
      <c r="GT1" s="436"/>
      <c r="GU1" s="436"/>
      <c r="GV1" s="436"/>
      <c r="GW1" s="436"/>
      <c r="GX1" s="436"/>
      <c r="GY1" s="436"/>
      <c r="GZ1" s="436"/>
      <c r="HA1" s="436"/>
      <c r="HB1" s="436"/>
      <c r="HC1" s="436"/>
      <c r="HD1" s="436"/>
      <c r="HE1" s="436"/>
      <c r="HF1" s="436"/>
      <c r="HG1" s="436"/>
      <c r="HH1" s="436"/>
      <c r="HI1" s="436"/>
      <c r="HJ1" s="436"/>
      <c r="HK1" s="436"/>
      <c r="HL1" s="436"/>
      <c r="HM1" s="436"/>
      <c r="HN1" s="436"/>
      <c r="HO1" s="436"/>
      <c r="HP1" s="436"/>
      <c r="HQ1" s="436"/>
      <c r="HR1" s="436"/>
      <c r="HS1" s="436"/>
      <c r="HT1" s="436"/>
      <c r="HU1" s="436"/>
      <c r="HV1" s="436"/>
      <c r="HW1" s="436"/>
      <c r="HX1" s="436"/>
      <c r="JT1" s="832" t="s">
        <v>702</v>
      </c>
      <c r="JU1" s="832"/>
      <c r="JV1" s="832"/>
      <c r="JW1" s="832"/>
      <c r="JX1" s="832"/>
      <c r="JY1" s="832"/>
      <c r="JZ1" s="832"/>
      <c r="KA1" s="832"/>
      <c r="KB1" s="832"/>
      <c r="KC1" s="832"/>
      <c r="KD1" s="832"/>
      <c r="KE1" s="832"/>
      <c r="KG1" s="832" t="s">
        <v>702</v>
      </c>
      <c r="KH1" s="832"/>
      <c r="KI1" s="832"/>
      <c r="KJ1" s="832"/>
      <c r="KK1" s="832"/>
      <c r="KL1" s="832"/>
      <c r="KM1" s="832"/>
      <c r="KN1" s="832"/>
      <c r="KO1" s="832"/>
      <c r="KP1" s="832"/>
      <c r="KQ1" s="832"/>
      <c r="KR1" s="832"/>
    </row>
    <row r="2" spans="1:329" ht="13.5" customHeight="1" x14ac:dyDescent="0.25">
      <c r="B2" s="439"/>
      <c r="C2" s="440"/>
      <c r="D2" s="721" t="str">
        <f t="array" ref="D2">IF(OR('Data Projekt'!H27:AM27=TRUE),"Hov! Der er ikke plads til dialogkortet i dette felt. Overvej ny prioritering/handlerum","")</f>
        <v/>
      </c>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16"/>
      <c r="AJ2" s="717"/>
      <c r="AK2" s="665" t="s">
        <v>703</v>
      </c>
      <c r="AL2" s="559"/>
      <c r="AM2" s="560"/>
      <c r="AN2" s="560"/>
      <c r="AO2" s="560"/>
      <c r="AP2" s="560"/>
      <c r="AQ2" s="560"/>
      <c r="AR2" s="560"/>
      <c r="AS2" s="560"/>
      <c r="AT2" s="560"/>
      <c r="AU2" s="560"/>
      <c r="AV2" s="560"/>
      <c r="AW2" s="561"/>
      <c r="AX2" s="746" t="str">
        <f>AM3</f>
        <v>Geografisk placering</v>
      </c>
      <c r="AY2" s="532"/>
      <c r="AZ2" s="533"/>
      <c r="BA2" s="533"/>
      <c r="BB2" s="533"/>
      <c r="BC2" s="533"/>
      <c r="BD2" s="533"/>
      <c r="BE2" s="533"/>
      <c r="BF2" s="533"/>
      <c r="BG2" s="533"/>
      <c r="BH2" s="533"/>
      <c r="BI2" s="533"/>
      <c r="BJ2" s="534"/>
      <c r="BK2" s="746" t="str">
        <f>AZ3</f>
        <v>Fortættet byudvikling</v>
      </c>
      <c r="BL2" s="532"/>
      <c r="BM2" s="533"/>
      <c r="BN2" s="533"/>
      <c r="BO2" s="533"/>
      <c r="BP2" s="533"/>
      <c r="BQ2" s="533"/>
      <c r="BR2" s="533"/>
      <c r="BS2" s="533"/>
      <c r="BT2" s="533"/>
      <c r="BU2" s="533"/>
      <c r="BV2" s="533"/>
      <c r="BW2" s="534"/>
      <c r="BX2" s="746" t="str">
        <f>BM3</f>
        <v xml:space="preserve">Naturudlæg </v>
      </c>
      <c r="BY2" s="504"/>
      <c r="BZ2" s="505"/>
      <c r="CA2" s="505"/>
      <c r="CB2" s="505"/>
      <c r="CC2" s="505"/>
      <c r="CD2" s="505"/>
      <c r="CE2" s="505"/>
      <c r="CF2" s="505"/>
      <c r="CG2" s="505"/>
      <c r="CH2" s="505"/>
      <c r="CI2" s="505"/>
      <c r="CJ2" s="506"/>
      <c r="CK2" s="757" t="str">
        <f>BZ3</f>
        <v xml:space="preserve">Biofaktor </v>
      </c>
      <c r="CL2" s="504"/>
      <c r="CM2" s="505"/>
      <c r="CN2" s="505"/>
      <c r="CO2" s="505"/>
      <c r="CP2" s="505"/>
      <c r="CQ2" s="505"/>
      <c r="CR2" s="505"/>
      <c r="CS2" s="505"/>
      <c r="CT2" s="505"/>
      <c r="CU2" s="505"/>
      <c r="CV2" s="505"/>
      <c r="CW2" s="506"/>
      <c r="CX2" s="757" t="str">
        <f>CM3</f>
        <v>Grønne kvaliteter</v>
      </c>
      <c r="CY2" s="504"/>
      <c r="CZ2" s="505"/>
      <c r="DA2" s="505"/>
      <c r="DB2" s="505"/>
      <c r="DC2" s="505"/>
      <c r="DD2" s="505"/>
      <c r="DE2" s="505"/>
      <c r="DF2" s="505"/>
      <c r="DG2" s="505"/>
      <c r="DH2" s="505"/>
      <c r="DI2" s="505"/>
      <c r="DJ2" s="506"/>
      <c r="DK2" s="757" t="str">
        <f>CZ3</f>
        <v>Blå kvaliteter</v>
      </c>
      <c r="DL2" s="509"/>
      <c r="DM2" s="510"/>
      <c r="DN2" s="510"/>
      <c r="DO2" s="510"/>
      <c r="DP2" s="510"/>
      <c r="DQ2" s="510"/>
      <c r="DR2" s="510"/>
      <c r="DS2" s="510"/>
      <c r="DT2" s="510"/>
      <c r="DU2" s="510"/>
      <c r="DV2" s="510"/>
      <c r="DW2" s="511"/>
      <c r="DX2" s="771" t="str">
        <f>DM3</f>
        <v>Forbindelser</v>
      </c>
      <c r="DY2" s="509"/>
      <c r="DZ2" s="510"/>
      <c r="EA2" s="510"/>
      <c r="EB2" s="510"/>
      <c r="EC2" s="510"/>
      <c r="ED2" s="510"/>
      <c r="EE2" s="510"/>
      <c r="EF2" s="510"/>
      <c r="EG2" s="510"/>
      <c r="EH2" s="510"/>
      <c r="EI2" s="510"/>
      <c r="EJ2" s="511"/>
      <c r="EK2" s="771" t="str">
        <f>DZ3</f>
        <v xml:space="preserve">Cykelservice </v>
      </c>
      <c r="EL2" s="509"/>
      <c r="EM2" s="510"/>
      <c r="EN2" s="510"/>
      <c r="EO2" s="510"/>
      <c r="EP2" s="510"/>
      <c r="EQ2" s="510"/>
      <c r="ER2" s="510"/>
      <c r="ES2" s="510"/>
      <c r="ET2" s="510"/>
      <c r="EU2" s="510"/>
      <c r="EV2" s="510"/>
      <c r="EW2" s="511"/>
      <c r="EX2" s="771" t="str">
        <f>EM3</f>
        <v xml:space="preserve">Parkeringsanlæg </v>
      </c>
      <c r="EY2" s="494"/>
      <c r="EZ2" s="495"/>
      <c r="FA2" s="495"/>
      <c r="FB2" s="495"/>
      <c r="FC2" s="495"/>
      <c r="FD2" s="495"/>
      <c r="FE2" s="495"/>
      <c r="FF2" s="495"/>
      <c r="FG2" s="495"/>
      <c r="FH2" s="495"/>
      <c r="FI2" s="495"/>
      <c r="FJ2" s="496"/>
      <c r="FK2" s="703" t="str">
        <f>EZ3</f>
        <v>Transformation</v>
      </c>
      <c r="FL2" s="494"/>
      <c r="FM2" s="495"/>
      <c r="FN2" s="495"/>
      <c r="FO2" s="495"/>
      <c r="FP2" s="495"/>
      <c r="FQ2" s="495"/>
      <c r="FR2" s="495"/>
      <c r="FS2" s="495"/>
      <c r="FT2" s="495"/>
      <c r="FU2" s="495"/>
      <c r="FV2" s="495"/>
      <c r="FW2" s="496"/>
      <c r="FX2" s="703" t="str">
        <f>FM3</f>
        <v>Materialer og arkitektur</v>
      </c>
      <c r="FY2" s="494"/>
      <c r="FZ2" s="495"/>
      <c r="GA2" s="495"/>
      <c r="GB2" s="495"/>
      <c r="GC2" s="495"/>
      <c r="GD2" s="495"/>
      <c r="GE2" s="495"/>
      <c r="GF2" s="495"/>
      <c r="GG2" s="495"/>
      <c r="GH2" s="495"/>
      <c r="GI2" s="495"/>
      <c r="GJ2" s="496"/>
      <c r="GK2" s="703" t="str">
        <f>FZ3</f>
        <v>Cirkularitet</v>
      </c>
      <c r="GL2" s="522"/>
      <c r="GM2" s="523"/>
      <c r="GN2" s="523"/>
      <c r="GO2" s="523"/>
      <c r="GP2" s="523"/>
      <c r="GQ2" s="523"/>
      <c r="GR2" s="523"/>
      <c r="GS2" s="523"/>
      <c r="GT2" s="523"/>
      <c r="GU2" s="523"/>
      <c r="GV2" s="523"/>
      <c r="GW2" s="524"/>
      <c r="GX2" s="794" t="str">
        <f>GM3</f>
        <v xml:space="preserve">Blandede boformer </v>
      </c>
      <c r="GY2" s="522"/>
      <c r="GZ2" s="523"/>
      <c r="HA2" s="523"/>
      <c r="HB2" s="523"/>
      <c r="HC2" s="523"/>
      <c r="HD2" s="523"/>
      <c r="HE2" s="523"/>
      <c r="HF2" s="523"/>
      <c r="HG2" s="523"/>
      <c r="HH2" s="523"/>
      <c r="HI2" s="523"/>
      <c r="HJ2" s="524"/>
      <c r="HK2" s="794" t="str">
        <f>GZ3</f>
        <v>Aktive byrum</v>
      </c>
      <c r="HL2" s="522"/>
      <c r="HM2" s="523"/>
      <c r="HN2" s="523"/>
      <c r="HO2" s="523"/>
      <c r="HP2" s="523"/>
      <c r="HQ2" s="523"/>
      <c r="HR2" s="523"/>
      <c r="HS2" s="523"/>
      <c r="HT2" s="523"/>
      <c r="HU2" s="523"/>
      <c r="HV2" s="523"/>
      <c r="HW2" s="524"/>
      <c r="HX2" s="835" t="str">
        <f>HM3</f>
        <v xml:space="preserve">Plads til fællesskaber </v>
      </c>
      <c r="HY2" s="455"/>
      <c r="HZ2" s="456"/>
      <c r="IA2" s="456"/>
      <c r="IB2" s="456"/>
      <c r="IC2" s="456"/>
      <c r="ID2" s="456"/>
      <c r="IE2" s="456"/>
      <c r="IF2" s="457"/>
      <c r="IG2" s="665" t="str">
        <f>HZ3</f>
        <v>Forslag til lokalplan: Bæredygtighedscirklen</v>
      </c>
      <c r="IN2" s="799" t="str">
        <f>$AX$2</f>
        <v>Geografisk placering</v>
      </c>
      <c r="IO2" s="799"/>
      <c r="IP2" s="799" t="str">
        <f>$BK$2</f>
        <v>Fortættet byudvikling</v>
      </c>
      <c r="IQ2" s="799"/>
      <c r="IR2" s="799" t="str">
        <f>$BX$2</f>
        <v xml:space="preserve">Naturudlæg </v>
      </c>
      <c r="IS2" s="799"/>
      <c r="IT2" s="728" t="str">
        <f>$CK$2</f>
        <v xml:space="preserve">Biofaktor </v>
      </c>
      <c r="IU2" s="728"/>
      <c r="IV2" s="728" t="str">
        <f>$CX$2</f>
        <v>Grønne kvaliteter</v>
      </c>
      <c r="IW2" s="728"/>
      <c r="IX2" s="728" t="str">
        <f>$DK$2</f>
        <v>Blå kvaliteter</v>
      </c>
      <c r="IY2" s="728"/>
      <c r="IZ2" s="724" t="str">
        <f>$DX$2</f>
        <v>Forbindelser</v>
      </c>
      <c r="JA2" s="724"/>
      <c r="JB2" s="724" t="str">
        <f>$EK$2</f>
        <v xml:space="preserve">Cykelservice </v>
      </c>
      <c r="JC2" s="724"/>
      <c r="JD2" s="724" t="str">
        <f>$EX$2</f>
        <v xml:space="preserve">Parkeringsanlæg </v>
      </c>
      <c r="JE2" s="724"/>
      <c r="JF2" s="726" t="str">
        <f>$FK$2</f>
        <v>Transformation</v>
      </c>
      <c r="JG2" s="726"/>
      <c r="JH2" s="726" t="str">
        <f>$FX$2</f>
        <v>Materialer og arkitektur</v>
      </c>
      <c r="JI2" s="726"/>
      <c r="JJ2" s="726" t="str">
        <f>$GK$2</f>
        <v>Cirkularitet</v>
      </c>
      <c r="JK2" s="726"/>
      <c r="JL2" s="730" t="str">
        <f>$GX$2</f>
        <v xml:space="preserve">Blandede boformer </v>
      </c>
      <c r="JM2" s="730"/>
      <c r="JN2" s="730" t="str">
        <f>$HK$2</f>
        <v>Aktive byrum</v>
      </c>
      <c r="JO2" s="730"/>
      <c r="JP2" s="730" t="str">
        <f>$HX$2</f>
        <v xml:space="preserve">Plads til fællesskaber </v>
      </c>
      <c r="JQ2" s="730"/>
    </row>
    <row r="3" spans="1:329" ht="14.25" customHeight="1" thickBot="1" x14ac:dyDescent="0.3">
      <c r="A3" s="441"/>
      <c r="B3" s="687" t="s">
        <v>26</v>
      </c>
      <c r="C3" s="668"/>
      <c r="D3" s="668"/>
      <c r="E3" s="668"/>
      <c r="F3" s="668"/>
      <c r="G3" s="668"/>
      <c r="H3" s="668"/>
      <c r="I3" s="668"/>
      <c r="J3" s="668"/>
      <c r="K3" s="679"/>
      <c r="L3" s="679"/>
      <c r="M3" s="679"/>
      <c r="N3" s="679"/>
      <c r="O3" s="679"/>
      <c r="P3" s="679"/>
      <c r="Q3" s="679"/>
      <c r="R3" s="698"/>
      <c r="S3" s="720"/>
      <c r="T3" s="720"/>
      <c r="U3" s="720"/>
      <c r="V3" s="720"/>
      <c r="W3" s="720"/>
      <c r="X3" s="720"/>
      <c r="Y3" s="720"/>
      <c r="Z3" s="720"/>
      <c r="AA3" s="743"/>
      <c r="AB3" s="743"/>
      <c r="AC3" s="743"/>
      <c r="AD3" s="743"/>
      <c r="AE3" s="743"/>
      <c r="AF3" s="743"/>
      <c r="AG3" s="743"/>
      <c r="AH3" s="743"/>
      <c r="AI3" s="718"/>
      <c r="AJ3" s="719"/>
      <c r="AK3" s="666"/>
      <c r="AL3" s="553"/>
      <c r="AM3" s="748" t="s">
        <v>751</v>
      </c>
      <c r="AN3" s="748"/>
      <c r="AO3" s="748"/>
      <c r="AP3" s="748"/>
      <c r="AQ3" s="748"/>
      <c r="AR3" s="748"/>
      <c r="AS3" s="748"/>
      <c r="AT3" s="748"/>
      <c r="AU3" s="748"/>
      <c r="AV3" s="748"/>
      <c r="AW3" s="552"/>
      <c r="AX3" s="747"/>
      <c r="AY3" s="535"/>
      <c r="AZ3" s="765" t="s">
        <v>752</v>
      </c>
      <c r="BA3" s="765"/>
      <c r="BB3" s="765"/>
      <c r="BC3" s="765"/>
      <c r="BD3" s="765"/>
      <c r="BE3" s="765"/>
      <c r="BF3" s="765"/>
      <c r="BG3" s="765"/>
      <c r="BH3" s="765"/>
      <c r="BI3" s="765"/>
      <c r="BJ3" s="536"/>
      <c r="BK3" s="747"/>
      <c r="BL3" s="535"/>
      <c r="BM3" s="765" t="s">
        <v>685</v>
      </c>
      <c r="BN3" s="765"/>
      <c r="BO3" s="765"/>
      <c r="BP3" s="765"/>
      <c r="BQ3" s="765"/>
      <c r="BR3" s="765"/>
      <c r="BS3" s="765"/>
      <c r="BT3" s="765"/>
      <c r="BU3" s="765"/>
      <c r="BV3" s="765"/>
      <c r="BW3" s="536"/>
      <c r="BX3" s="747"/>
      <c r="BY3" s="497"/>
      <c r="BZ3" s="768" t="s">
        <v>778</v>
      </c>
      <c r="CA3" s="768"/>
      <c r="CB3" s="768"/>
      <c r="CC3" s="768"/>
      <c r="CD3" s="768"/>
      <c r="CE3" s="768"/>
      <c r="CF3" s="768"/>
      <c r="CG3" s="768"/>
      <c r="CH3" s="768"/>
      <c r="CI3" s="768"/>
      <c r="CJ3" s="499"/>
      <c r="CK3" s="758"/>
      <c r="CL3" s="497"/>
      <c r="CM3" s="768" t="s">
        <v>806</v>
      </c>
      <c r="CN3" s="768"/>
      <c r="CO3" s="768"/>
      <c r="CP3" s="768"/>
      <c r="CQ3" s="768"/>
      <c r="CR3" s="768"/>
      <c r="CS3" s="768"/>
      <c r="CT3" s="768"/>
      <c r="CU3" s="768"/>
      <c r="CV3" s="768"/>
      <c r="CW3" s="499"/>
      <c r="CX3" s="758"/>
      <c r="CY3" s="497"/>
      <c r="CZ3" s="768" t="s">
        <v>807</v>
      </c>
      <c r="DA3" s="768"/>
      <c r="DB3" s="768"/>
      <c r="DC3" s="768"/>
      <c r="DD3" s="768"/>
      <c r="DE3" s="768"/>
      <c r="DF3" s="768"/>
      <c r="DG3" s="768"/>
      <c r="DH3" s="768"/>
      <c r="DI3" s="768"/>
      <c r="DJ3" s="499"/>
      <c r="DK3" s="758"/>
      <c r="DL3" s="512"/>
      <c r="DM3" s="708" t="s">
        <v>754</v>
      </c>
      <c r="DN3" s="708"/>
      <c r="DO3" s="708"/>
      <c r="DP3" s="708"/>
      <c r="DQ3" s="708"/>
      <c r="DR3" s="708"/>
      <c r="DS3" s="708"/>
      <c r="DT3" s="708"/>
      <c r="DU3" s="708"/>
      <c r="DV3" s="708"/>
      <c r="DW3" s="513"/>
      <c r="DX3" s="772"/>
      <c r="DY3" s="512"/>
      <c r="DZ3" s="708" t="s">
        <v>755</v>
      </c>
      <c r="EA3" s="708"/>
      <c r="EB3" s="708"/>
      <c r="EC3" s="708"/>
      <c r="ED3" s="708"/>
      <c r="EE3" s="708"/>
      <c r="EF3" s="708"/>
      <c r="EG3" s="708"/>
      <c r="EH3" s="708"/>
      <c r="EI3" s="708"/>
      <c r="EJ3" s="513"/>
      <c r="EK3" s="772"/>
      <c r="EL3" s="512"/>
      <c r="EM3" s="708" t="s">
        <v>706</v>
      </c>
      <c r="EN3" s="708"/>
      <c r="EO3" s="708"/>
      <c r="EP3" s="708"/>
      <c r="EQ3" s="708"/>
      <c r="ER3" s="708"/>
      <c r="ES3" s="708"/>
      <c r="ET3" s="708"/>
      <c r="EU3" s="708"/>
      <c r="EV3" s="708"/>
      <c r="EW3" s="513"/>
      <c r="EX3" s="772"/>
      <c r="EY3" s="489"/>
      <c r="EZ3" s="712" t="s">
        <v>738</v>
      </c>
      <c r="FA3" s="712"/>
      <c r="FB3" s="712"/>
      <c r="FC3" s="712"/>
      <c r="FD3" s="712"/>
      <c r="FE3" s="712"/>
      <c r="FF3" s="712"/>
      <c r="FG3" s="712"/>
      <c r="FH3" s="712"/>
      <c r="FI3" s="712"/>
      <c r="FJ3" s="488"/>
      <c r="FK3" s="704"/>
      <c r="FL3" s="489"/>
      <c r="FM3" s="712" t="s">
        <v>808</v>
      </c>
      <c r="FN3" s="712"/>
      <c r="FO3" s="712"/>
      <c r="FP3" s="712"/>
      <c r="FQ3" s="712"/>
      <c r="FR3" s="712"/>
      <c r="FS3" s="712"/>
      <c r="FT3" s="712"/>
      <c r="FU3" s="712"/>
      <c r="FV3" s="712"/>
      <c r="FW3" s="488"/>
      <c r="FX3" s="704"/>
      <c r="FY3" s="489"/>
      <c r="FZ3" s="712" t="s">
        <v>707</v>
      </c>
      <c r="GA3" s="712"/>
      <c r="GB3" s="712"/>
      <c r="GC3" s="712"/>
      <c r="GD3" s="712"/>
      <c r="GE3" s="712"/>
      <c r="GF3" s="712"/>
      <c r="GG3" s="712"/>
      <c r="GH3" s="712"/>
      <c r="GI3" s="712"/>
      <c r="GJ3" s="488"/>
      <c r="GK3" s="704"/>
      <c r="GL3" s="525"/>
      <c r="GM3" s="707" t="s">
        <v>757</v>
      </c>
      <c r="GN3" s="707"/>
      <c r="GO3" s="707"/>
      <c r="GP3" s="707"/>
      <c r="GQ3" s="707"/>
      <c r="GR3" s="707"/>
      <c r="GS3" s="707"/>
      <c r="GT3" s="707"/>
      <c r="GU3" s="707"/>
      <c r="GV3" s="707"/>
      <c r="GW3" s="526"/>
      <c r="GX3" s="795"/>
      <c r="GY3" s="525"/>
      <c r="GZ3" s="837" t="s">
        <v>800</v>
      </c>
      <c r="HA3" s="837"/>
      <c r="HB3" s="837"/>
      <c r="HC3" s="837"/>
      <c r="HD3" s="837"/>
      <c r="HE3" s="837"/>
      <c r="HF3" s="837"/>
      <c r="HG3" s="837"/>
      <c r="HH3" s="837"/>
      <c r="HI3" s="837"/>
      <c r="HJ3" s="526"/>
      <c r="HK3" s="795"/>
      <c r="HL3" s="525"/>
      <c r="HM3" s="837" t="s">
        <v>803</v>
      </c>
      <c r="HN3" s="837"/>
      <c r="HO3" s="837"/>
      <c r="HP3" s="837"/>
      <c r="HQ3" s="837"/>
      <c r="HR3" s="837"/>
      <c r="HS3" s="837"/>
      <c r="HT3" s="837"/>
      <c r="HU3" s="837"/>
      <c r="HV3" s="837"/>
      <c r="HW3" s="526"/>
      <c r="HX3" s="836"/>
      <c r="HY3" s="459"/>
      <c r="HZ3" s="841" t="s">
        <v>737</v>
      </c>
      <c r="IA3" s="841"/>
      <c r="IB3" s="841"/>
      <c r="IC3" s="841"/>
      <c r="ID3" s="841"/>
      <c r="IE3" s="841"/>
      <c r="IF3" s="460"/>
      <c r="IG3" s="666"/>
      <c r="IN3" s="799"/>
      <c r="IO3" s="799"/>
      <c r="IP3" s="799"/>
      <c r="IQ3" s="799"/>
      <c r="IR3" s="799"/>
      <c r="IS3" s="799"/>
      <c r="IT3" s="728"/>
      <c r="IU3" s="728"/>
      <c r="IV3" s="728"/>
      <c r="IW3" s="728"/>
      <c r="IX3" s="728"/>
      <c r="IY3" s="728"/>
      <c r="IZ3" s="724"/>
      <c r="JA3" s="724"/>
      <c r="JB3" s="724"/>
      <c r="JC3" s="724"/>
      <c r="JD3" s="724"/>
      <c r="JE3" s="724"/>
      <c r="JF3" s="726"/>
      <c r="JG3" s="726"/>
      <c r="JH3" s="726"/>
      <c r="JI3" s="726"/>
      <c r="JJ3" s="726"/>
      <c r="JK3" s="726"/>
      <c r="JL3" s="730"/>
      <c r="JM3" s="730"/>
      <c r="JN3" s="730"/>
      <c r="JO3" s="730"/>
      <c r="JP3" s="730"/>
      <c r="JQ3" s="730"/>
      <c r="JU3" s="461" t="str">
        <f>IB30</f>
        <v>Arealforbrug</v>
      </c>
      <c r="JV3" s="461" t="str">
        <f>IB31</f>
        <v>Biodiversitet</v>
      </c>
      <c r="JW3" s="461" t="str">
        <f>IB32</f>
        <v>Mobilitet</v>
      </c>
      <c r="JX3" s="461" t="str">
        <f>IB33</f>
        <v>Klimapåvirkning</v>
      </c>
      <c r="JY3" s="461" t="str">
        <f>IB34</f>
        <v>Levende by</v>
      </c>
      <c r="KB3" s="462" t="s">
        <v>685</v>
      </c>
      <c r="KC3" s="453">
        <f>100/15</f>
        <v>6.666666666666667</v>
      </c>
      <c r="KD3" s="458">
        <v>1</v>
      </c>
      <c r="KH3" s="461" t="str">
        <f>IB30&amp;" ikke relevant"</f>
        <v>Arealforbrug ikke relevant</v>
      </c>
      <c r="KI3" s="461" t="str">
        <f>IB31&amp;" ikke relevant"</f>
        <v>Biodiversitet ikke relevant</v>
      </c>
      <c r="KJ3" s="461" t="str">
        <f>IB32&amp;" ikke relevant"</f>
        <v>Mobilitet ikke relevant</v>
      </c>
      <c r="KK3" s="461" t="str">
        <f>IB33&amp;" ikke relevant"</f>
        <v>Klimapåvirkning ikke relevant</v>
      </c>
      <c r="KL3" s="461" t="str">
        <f>IB34&amp;" ikke relevant"</f>
        <v>Levende by ikke relevant</v>
      </c>
      <c r="KO3" s="462" t="s">
        <v>685</v>
      </c>
      <c r="KP3" s="453">
        <f>100/15</f>
        <v>6.666666666666667</v>
      </c>
      <c r="KQ3" s="458">
        <v>1</v>
      </c>
    </row>
    <row r="4" spans="1:329" ht="15" customHeight="1" x14ac:dyDescent="0.25">
      <c r="A4" s="441"/>
      <c r="B4" s="687"/>
      <c r="C4" s="668"/>
      <c r="D4" s="668"/>
      <c r="E4" s="668"/>
      <c r="F4" s="668"/>
      <c r="G4" s="668"/>
      <c r="H4" s="668"/>
      <c r="I4" s="668"/>
      <c r="J4" s="668"/>
      <c r="K4" s="679"/>
      <c r="L4" s="679"/>
      <c r="M4" s="679"/>
      <c r="N4" s="679"/>
      <c r="O4" s="679"/>
      <c r="P4" s="679"/>
      <c r="Q4" s="679"/>
      <c r="R4" s="698"/>
      <c r="S4" s="720"/>
      <c r="T4" s="720"/>
      <c r="U4" s="720"/>
      <c r="V4" s="720"/>
      <c r="W4" s="720"/>
      <c r="X4" s="720"/>
      <c r="Y4" s="720"/>
      <c r="Z4" s="720"/>
      <c r="AA4" s="743"/>
      <c r="AB4" s="743"/>
      <c r="AC4" s="743"/>
      <c r="AD4" s="743"/>
      <c r="AE4" s="743"/>
      <c r="AF4" s="743"/>
      <c r="AG4" s="743"/>
      <c r="AH4" s="743"/>
      <c r="AI4" s="718"/>
      <c r="AJ4" s="719"/>
      <c r="AK4" s="666"/>
      <c r="AL4" s="553"/>
      <c r="AM4" s="748"/>
      <c r="AN4" s="748"/>
      <c r="AO4" s="748"/>
      <c r="AP4" s="748"/>
      <c r="AQ4" s="748"/>
      <c r="AR4" s="748"/>
      <c r="AS4" s="748"/>
      <c r="AT4" s="748"/>
      <c r="AU4" s="748"/>
      <c r="AV4" s="748"/>
      <c r="AW4" s="552"/>
      <c r="AX4" s="747"/>
      <c r="AY4" s="535"/>
      <c r="AZ4" s="765"/>
      <c r="BA4" s="765"/>
      <c r="BB4" s="765"/>
      <c r="BC4" s="765"/>
      <c r="BD4" s="765"/>
      <c r="BE4" s="765"/>
      <c r="BF4" s="765"/>
      <c r="BG4" s="765"/>
      <c r="BH4" s="765"/>
      <c r="BI4" s="765"/>
      <c r="BJ4" s="536"/>
      <c r="BK4" s="747"/>
      <c r="BL4" s="535"/>
      <c r="BM4" s="765"/>
      <c r="BN4" s="765"/>
      <c r="BO4" s="765"/>
      <c r="BP4" s="765"/>
      <c r="BQ4" s="765"/>
      <c r="BR4" s="765"/>
      <c r="BS4" s="765"/>
      <c r="BT4" s="765"/>
      <c r="BU4" s="765"/>
      <c r="BV4" s="765"/>
      <c r="BW4" s="536"/>
      <c r="BX4" s="747"/>
      <c r="BY4" s="497"/>
      <c r="BZ4" s="768"/>
      <c r="CA4" s="768"/>
      <c r="CB4" s="768"/>
      <c r="CC4" s="768"/>
      <c r="CD4" s="768"/>
      <c r="CE4" s="768"/>
      <c r="CF4" s="768"/>
      <c r="CG4" s="768"/>
      <c r="CH4" s="768"/>
      <c r="CI4" s="768"/>
      <c r="CJ4" s="499"/>
      <c r="CK4" s="758"/>
      <c r="CL4" s="497"/>
      <c r="CM4" s="768"/>
      <c r="CN4" s="768"/>
      <c r="CO4" s="768"/>
      <c r="CP4" s="768"/>
      <c r="CQ4" s="768"/>
      <c r="CR4" s="768"/>
      <c r="CS4" s="768"/>
      <c r="CT4" s="768"/>
      <c r="CU4" s="768"/>
      <c r="CV4" s="768"/>
      <c r="CW4" s="499"/>
      <c r="CX4" s="758"/>
      <c r="CY4" s="497"/>
      <c r="CZ4" s="768"/>
      <c r="DA4" s="768"/>
      <c r="DB4" s="768"/>
      <c r="DC4" s="768"/>
      <c r="DD4" s="768"/>
      <c r="DE4" s="768"/>
      <c r="DF4" s="768"/>
      <c r="DG4" s="768"/>
      <c r="DH4" s="768"/>
      <c r="DI4" s="768"/>
      <c r="DJ4" s="499"/>
      <c r="DK4" s="758"/>
      <c r="DL4" s="512"/>
      <c r="DM4" s="708"/>
      <c r="DN4" s="708"/>
      <c r="DO4" s="708"/>
      <c r="DP4" s="708"/>
      <c r="DQ4" s="708"/>
      <c r="DR4" s="708"/>
      <c r="DS4" s="708"/>
      <c r="DT4" s="708"/>
      <c r="DU4" s="708"/>
      <c r="DV4" s="708"/>
      <c r="DW4" s="513"/>
      <c r="DX4" s="772"/>
      <c r="DY4" s="512"/>
      <c r="DZ4" s="708"/>
      <c r="EA4" s="708"/>
      <c r="EB4" s="708"/>
      <c r="EC4" s="708"/>
      <c r="ED4" s="708"/>
      <c r="EE4" s="708"/>
      <c r="EF4" s="708"/>
      <c r="EG4" s="708"/>
      <c r="EH4" s="708"/>
      <c r="EI4" s="708"/>
      <c r="EJ4" s="513"/>
      <c r="EK4" s="772"/>
      <c r="EL4" s="512"/>
      <c r="EM4" s="708"/>
      <c r="EN4" s="708"/>
      <c r="EO4" s="708"/>
      <c r="EP4" s="708"/>
      <c r="EQ4" s="708"/>
      <c r="ER4" s="708"/>
      <c r="ES4" s="708"/>
      <c r="ET4" s="708"/>
      <c r="EU4" s="708"/>
      <c r="EV4" s="708"/>
      <c r="EW4" s="513"/>
      <c r="EX4" s="772"/>
      <c r="EY4" s="489"/>
      <c r="EZ4" s="712"/>
      <c r="FA4" s="712"/>
      <c r="FB4" s="712"/>
      <c r="FC4" s="712"/>
      <c r="FD4" s="712"/>
      <c r="FE4" s="712"/>
      <c r="FF4" s="712"/>
      <c r="FG4" s="712"/>
      <c r="FH4" s="712"/>
      <c r="FI4" s="712"/>
      <c r="FJ4" s="488"/>
      <c r="FK4" s="704"/>
      <c r="FL4" s="489"/>
      <c r="FM4" s="712"/>
      <c r="FN4" s="712"/>
      <c r="FO4" s="712"/>
      <c r="FP4" s="712"/>
      <c r="FQ4" s="712"/>
      <c r="FR4" s="712"/>
      <c r="FS4" s="712"/>
      <c r="FT4" s="712"/>
      <c r="FU4" s="712"/>
      <c r="FV4" s="712"/>
      <c r="FW4" s="488"/>
      <c r="FX4" s="704"/>
      <c r="FY4" s="489"/>
      <c r="FZ4" s="712"/>
      <c r="GA4" s="712"/>
      <c r="GB4" s="712"/>
      <c r="GC4" s="712"/>
      <c r="GD4" s="712"/>
      <c r="GE4" s="712"/>
      <c r="GF4" s="712"/>
      <c r="GG4" s="712"/>
      <c r="GH4" s="712"/>
      <c r="GI4" s="712"/>
      <c r="GJ4" s="488"/>
      <c r="GK4" s="704"/>
      <c r="GL4" s="525"/>
      <c r="GM4" s="707"/>
      <c r="GN4" s="707"/>
      <c r="GO4" s="707"/>
      <c r="GP4" s="707"/>
      <c r="GQ4" s="707"/>
      <c r="GR4" s="707"/>
      <c r="GS4" s="707"/>
      <c r="GT4" s="707"/>
      <c r="GU4" s="707"/>
      <c r="GV4" s="707"/>
      <c r="GW4" s="526"/>
      <c r="GX4" s="795"/>
      <c r="GY4" s="525"/>
      <c r="GZ4" s="837"/>
      <c r="HA4" s="837"/>
      <c r="HB4" s="837"/>
      <c r="HC4" s="837"/>
      <c r="HD4" s="837"/>
      <c r="HE4" s="837"/>
      <c r="HF4" s="837"/>
      <c r="HG4" s="837"/>
      <c r="HH4" s="837"/>
      <c r="HI4" s="837"/>
      <c r="HJ4" s="526"/>
      <c r="HK4" s="795"/>
      <c r="HL4" s="525"/>
      <c r="HM4" s="837"/>
      <c r="HN4" s="837"/>
      <c r="HO4" s="837"/>
      <c r="HP4" s="837"/>
      <c r="HQ4" s="837"/>
      <c r="HR4" s="837"/>
      <c r="HS4" s="837"/>
      <c r="HT4" s="837"/>
      <c r="HU4" s="837"/>
      <c r="HV4" s="837"/>
      <c r="HW4" s="526"/>
      <c r="HX4" s="836"/>
      <c r="HY4" s="459"/>
      <c r="HZ4" s="841"/>
      <c r="IA4" s="841"/>
      <c r="IB4" s="841"/>
      <c r="IC4" s="841"/>
      <c r="ID4" s="841"/>
      <c r="IE4" s="841"/>
      <c r="IF4" s="460"/>
      <c r="IG4" s="666"/>
      <c r="IN4" s="799"/>
      <c r="IO4" s="799"/>
      <c r="IP4" s="799"/>
      <c r="IQ4" s="799"/>
      <c r="IR4" s="799"/>
      <c r="IS4" s="799"/>
      <c r="IT4" s="728"/>
      <c r="IU4" s="728"/>
      <c r="IV4" s="728"/>
      <c r="IW4" s="728"/>
      <c r="IX4" s="728"/>
      <c r="IY4" s="728"/>
      <c r="IZ4" s="724"/>
      <c r="JA4" s="724"/>
      <c r="JB4" s="724"/>
      <c r="JC4" s="724"/>
      <c r="JD4" s="724"/>
      <c r="JE4" s="724"/>
      <c r="JF4" s="726"/>
      <c r="JG4" s="726"/>
      <c r="JH4" s="726"/>
      <c r="JI4" s="726"/>
      <c r="JJ4" s="726"/>
      <c r="JK4" s="726"/>
      <c r="JL4" s="730"/>
      <c r="JM4" s="730"/>
      <c r="JN4" s="730"/>
      <c r="JO4" s="730"/>
      <c r="JP4" s="730"/>
      <c r="JQ4" s="730"/>
      <c r="JT4" s="437">
        <v>1</v>
      </c>
      <c r="JU4" s="572"/>
      <c r="JV4" s="453">
        <v>0</v>
      </c>
      <c r="JW4" s="453">
        <v>0</v>
      </c>
      <c r="JX4" s="453">
        <v>0</v>
      </c>
      <c r="JY4" s="453">
        <v>0</v>
      </c>
      <c r="JZ4" s="453">
        <v>0</v>
      </c>
      <c r="KB4" s="462" t="s">
        <v>686</v>
      </c>
      <c r="KC4" s="453">
        <f t="shared" ref="KC4:KC16" si="0">100/15</f>
        <v>6.666666666666667</v>
      </c>
      <c r="KD4" s="429">
        <v>2</v>
      </c>
      <c r="KG4" s="437">
        <v>1</v>
      </c>
      <c r="KH4" s="463">
        <f t="shared" ref="KH4:KH27" si="1">IF(IN$34=0,10,0)</f>
        <v>10</v>
      </c>
      <c r="KI4" s="453">
        <v>0</v>
      </c>
      <c r="KJ4" s="453">
        <v>0</v>
      </c>
      <c r="KK4" s="453">
        <v>0</v>
      </c>
      <c r="KL4" s="453">
        <v>0</v>
      </c>
      <c r="KM4" s="453">
        <v>0</v>
      </c>
      <c r="KO4" s="462" t="s">
        <v>686</v>
      </c>
      <c r="KP4" s="453">
        <f t="shared" ref="KP4:KP16" si="2">100/15</f>
        <v>6.666666666666667</v>
      </c>
      <c r="KQ4" s="429">
        <v>2</v>
      </c>
      <c r="KS4" s="428"/>
      <c r="KT4" s="428"/>
      <c r="KU4" s="428"/>
      <c r="KV4" s="428"/>
      <c r="KW4" s="428"/>
      <c r="KX4" s="428"/>
      <c r="KY4" s="428"/>
      <c r="KZ4" s="428"/>
      <c r="LA4" s="428"/>
      <c r="LB4" s="428"/>
      <c r="LC4" s="428"/>
      <c r="LD4" s="428"/>
      <c r="LE4" s="428"/>
      <c r="LF4" s="428"/>
      <c r="LG4" s="428"/>
      <c r="LH4" s="428"/>
      <c r="LI4" s="428"/>
      <c r="LJ4" s="428"/>
      <c r="LK4" s="428"/>
      <c r="LL4" s="428"/>
      <c r="LM4" s="428"/>
      <c r="LN4" s="428"/>
      <c r="LO4" s="428"/>
      <c r="LP4" s="428"/>
      <c r="LQ4" s="428"/>
    </row>
    <row r="5" spans="1:329" ht="15" customHeight="1" x14ac:dyDescent="0.25">
      <c r="A5" s="441"/>
      <c r="B5" s="687"/>
      <c r="C5" s="668"/>
      <c r="D5" s="668"/>
      <c r="E5" s="668"/>
      <c r="F5" s="668"/>
      <c r="G5" s="668"/>
      <c r="H5" s="668"/>
      <c r="I5" s="668"/>
      <c r="J5" s="668"/>
      <c r="K5" s="679"/>
      <c r="L5" s="679"/>
      <c r="M5" s="679"/>
      <c r="N5" s="679"/>
      <c r="O5" s="679"/>
      <c r="P5" s="679"/>
      <c r="Q5" s="679"/>
      <c r="R5" s="698"/>
      <c r="S5" s="720"/>
      <c r="T5" s="720"/>
      <c r="U5" s="720"/>
      <c r="V5" s="720"/>
      <c r="W5" s="720"/>
      <c r="X5" s="720"/>
      <c r="Y5" s="720"/>
      <c r="Z5" s="720"/>
      <c r="AA5" s="743"/>
      <c r="AB5" s="743"/>
      <c r="AC5" s="743"/>
      <c r="AD5" s="743"/>
      <c r="AE5" s="743"/>
      <c r="AF5" s="743"/>
      <c r="AG5" s="743"/>
      <c r="AH5" s="743"/>
      <c r="AI5" s="718"/>
      <c r="AJ5" s="719"/>
      <c r="AK5" s="666"/>
      <c r="AL5" s="553"/>
      <c r="AM5" s="691" t="s">
        <v>751</v>
      </c>
      <c r="AN5" s="691"/>
      <c r="AO5" s="691"/>
      <c r="AP5" s="691"/>
      <c r="AQ5" s="691"/>
      <c r="AR5" s="691"/>
      <c r="AS5" s="691"/>
      <c r="AT5" s="691"/>
      <c r="AU5" s="691"/>
      <c r="AV5" s="691"/>
      <c r="AW5" s="552"/>
      <c r="AX5" s="747"/>
      <c r="AY5" s="535"/>
      <c r="AZ5" s="691" t="s">
        <v>758</v>
      </c>
      <c r="BA5" s="691"/>
      <c r="BB5" s="691"/>
      <c r="BC5" s="691"/>
      <c r="BD5" s="691"/>
      <c r="BE5" s="691"/>
      <c r="BF5" s="691"/>
      <c r="BG5" s="691"/>
      <c r="BH5" s="691"/>
      <c r="BI5" s="691"/>
      <c r="BJ5" s="536"/>
      <c r="BK5" s="747"/>
      <c r="BL5" s="535"/>
      <c r="BM5" s="691" t="s">
        <v>761</v>
      </c>
      <c r="BN5" s="691"/>
      <c r="BO5" s="691"/>
      <c r="BP5" s="691"/>
      <c r="BQ5" s="691"/>
      <c r="BR5" s="691"/>
      <c r="BS5" s="691"/>
      <c r="BT5" s="691"/>
      <c r="BU5" s="691"/>
      <c r="BV5" s="691"/>
      <c r="BW5" s="536"/>
      <c r="BX5" s="747"/>
      <c r="BY5" s="497"/>
      <c r="BZ5" s="762" t="s">
        <v>779</v>
      </c>
      <c r="CA5" s="762"/>
      <c r="CB5" s="762"/>
      <c r="CC5" s="762"/>
      <c r="CD5" s="762"/>
      <c r="CE5" s="762"/>
      <c r="CF5" s="762"/>
      <c r="CG5" s="762"/>
      <c r="CH5" s="762"/>
      <c r="CI5" s="762"/>
      <c r="CJ5" s="499"/>
      <c r="CK5" s="758"/>
      <c r="CL5" s="497"/>
      <c r="CM5" s="762" t="s">
        <v>806</v>
      </c>
      <c r="CN5" s="762"/>
      <c r="CO5" s="762"/>
      <c r="CP5" s="762"/>
      <c r="CQ5" s="762"/>
      <c r="CR5" s="762"/>
      <c r="CS5" s="762"/>
      <c r="CT5" s="762"/>
      <c r="CU5" s="762"/>
      <c r="CV5" s="762"/>
      <c r="CW5" s="499"/>
      <c r="CX5" s="758"/>
      <c r="CY5" s="497"/>
      <c r="CZ5" s="762" t="s">
        <v>807</v>
      </c>
      <c r="DA5" s="762"/>
      <c r="DB5" s="762"/>
      <c r="DC5" s="762"/>
      <c r="DD5" s="762"/>
      <c r="DE5" s="762"/>
      <c r="DF5" s="762"/>
      <c r="DG5" s="762"/>
      <c r="DH5" s="762"/>
      <c r="DI5" s="762"/>
      <c r="DJ5" s="499"/>
      <c r="DK5" s="758"/>
      <c r="DL5" s="512"/>
      <c r="DM5" s="709" t="s">
        <v>754</v>
      </c>
      <c r="DN5" s="709"/>
      <c r="DO5" s="709"/>
      <c r="DP5" s="709"/>
      <c r="DQ5" s="709"/>
      <c r="DR5" s="709"/>
      <c r="DS5" s="709"/>
      <c r="DT5" s="709"/>
      <c r="DU5" s="709"/>
      <c r="DV5" s="709"/>
      <c r="DW5" s="513"/>
      <c r="DX5" s="772"/>
      <c r="DY5" s="512"/>
      <c r="DZ5" s="709" t="s">
        <v>765</v>
      </c>
      <c r="EA5" s="709"/>
      <c r="EB5" s="709"/>
      <c r="EC5" s="709"/>
      <c r="ED5" s="709"/>
      <c r="EE5" s="709"/>
      <c r="EF5" s="709"/>
      <c r="EG5" s="709"/>
      <c r="EH5" s="709"/>
      <c r="EI5" s="709"/>
      <c r="EJ5" s="513"/>
      <c r="EK5" s="772"/>
      <c r="EL5" s="512"/>
      <c r="EM5" s="709" t="s">
        <v>766</v>
      </c>
      <c r="EN5" s="709"/>
      <c r="EO5" s="709"/>
      <c r="EP5" s="709"/>
      <c r="EQ5" s="709"/>
      <c r="ER5" s="709"/>
      <c r="ES5" s="709"/>
      <c r="ET5" s="709"/>
      <c r="EU5" s="709"/>
      <c r="EV5" s="709"/>
      <c r="EW5" s="513"/>
      <c r="EX5" s="772"/>
      <c r="EY5" s="489"/>
      <c r="EZ5" s="701" t="s">
        <v>738</v>
      </c>
      <c r="FA5" s="701"/>
      <c r="FB5" s="701"/>
      <c r="FC5" s="701"/>
      <c r="FD5" s="701"/>
      <c r="FE5" s="701"/>
      <c r="FF5" s="701"/>
      <c r="FG5" s="701"/>
      <c r="FH5" s="701"/>
      <c r="FI5" s="701"/>
      <c r="FJ5" s="488"/>
      <c r="FK5" s="704"/>
      <c r="FL5" s="489"/>
      <c r="FM5" s="701" t="s">
        <v>808</v>
      </c>
      <c r="FN5" s="701"/>
      <c r="FO5" s="701"/>
      <c r="FP5" s="701"/>
      <c r="FQ5" s="701"/>
      <c r="FR5" s="701"/>
      <c r="FS5" s="701"/>
      <c r="FT5" s="701"/>
      <c r="FU5" s="701"/>
      <c r="FV5" s="701"/>
      <c r="FW5" s="488"/>
      <c r="FX5" s="704"/>
      <c r="FY5" s="489"/>
      <c r="FZ5" s="701" t="s">
        <v>707</v>
      </c>
      <c r="GA5" s="701"/>
      <c r="GB5" s="701"/>
      <c r="GC5" s="701"/>
      <c r="GD5" s="701"/>
      <c r="GE5" s="701"/>
      <c r="GF5" s="701"/>
      <c r="GG5" s="701"/>
      <c r="GH5" s="701"/>
      <c r="GI5" s="701"/>
      <c r="GJ5" s="488"/>
      <c r="GK5" s="704"/>
      <c r="GL5" s="525"/>
      <c r="GM5" s="706" t="s">
        <v>768</v>
      </c>
      <c r="GN5" s="706"/>
      <c r="GO5" s="706"/>
      <c r="GP5" s="706"/>
      <c r="GQ5" s="706"/>
      <c r="GR5" s="706"/>
      <c r="GS5" s="706"/>
      <c r="GT5" s="706"/>
      <c r="GU5" s="706"/>
      <c r="GV5" s="706"/>
      <c r="GW5" s="526"/>
      <c r="GX5" s="795"/>
      <c r="GY5" s="525"/>
      <c r="GZ5" s="706" t="s">
        <v>800</v>
      </c>
      <c r="HA5" s="706"/>
      <c r="HB5" s="706"/>
      <c r="HC5" s="706"/>
      <c r="HD5" s="706"/>
      <c r="HE5" s="706"/>
      <c r="HF5" s="706"/>
      <c r="HG5" s="706"/>
      <c r="HH5" s="706"/>
      <c r="HI5" s="706"/>
      <c r="HJ5" s="526"/>
      <c r="HK5" s="795"/>
      <c r="HL5" s="525"/>
      <c r="HM5" s="706" t="s">
        <v>769</v>
      </c>
      <c r="HN5" s="706"/>
      <c r="HO5" s="706"/>
      <c r="HP5" s="706"/>
      <c r="HQ5" s="706"/>
      <c r="HR5" s="706"/>
      <c r="HS5" s="706"/>
      <c r="HT5" s="706"/>
      <c r="HU5" s="706"/>
      <c r="HV5" s="706"/>
      <c r="HW5" s="526"/>
      <c r="HX5" s="836"/>
      <c r="HY5" s="459"/>
      <c r="HZ5" s="464"/>
      <c r="IA5" s="464"/>
      <c r="IB5" s="464"/>
      <c r="IC5" s="464"/>
      <c r="ID5" s="464"/>
      <c r="IE5" s="464"/>
      <c r="IF5" s="460"/>
      <c r="IG5" s="666"/>
      <c r="JT5" s="437">
        <v>2</v>
      </c>
      <c r="JU5" s="573"/>
      <c r="JV5" s="453">
        <v>0</v>
      </c>
      <c r="JW5" s="453">
        <v>0</v>
      </c>
      <c r="JX5" s="453">
        <v>0</v>
      </c>
      <c r="JY5" s="453">
        <v>0</v>
      </c>
      <c r="JZ5" s="453">
        <v>0</v>
      </c>
      <c r="KB5" s="462" t="s">
        <v>687</v>
      </c>
      <c r="KC5" s="453">
        <f t="shared" si="0"/>
        <v>6.666666666666667</v>
      </c>
      <c r="KD5" s="429">
        <v>3</v>
      </c>
      <c r="KG5" s="437">
        <v>2</v>
      </c>
      <c r="KH5" s="463">
        <f t="shared" si="1"/>
        <v>10</v>
      </c>
      <c r="KI5" s="453">
        <v>0</v>
      </c>
      <c r="KJ5" s="453">
        <v>0</v>
      </c>
      <c r="KK5" s="453">
        <v>0</v>
      </c>
      <c r="KL5" s="453">
        <v>0</v>
      </c>
      <c r="KM5" s="453">
        <v>0</v>
      </c>
      <c r="KO5" s="462" t="s">
        <v>687</v>
      </c>
      <c r="KP5" s="453">
        <f t="shared" si="2"/>
        <v>6.666666666666667</v>
      </c>
      <c r="KQ5" s="429">
        <v>3</v>
      </c>
      <c r="KS5" s="428"/>
      <c r="KT5" s="428"/>
      <c r="KU5" s="428"/>
      <c r="KV5" s="428"/>
      <c r="KW5" s="428"/>
      <c r="KX5" s="428"/>
      <c r="KY5" s="428"/>
      <c r="KZ5" s="428"/>
      <c r="LA5" s="428"/>
      <c r="LB5" s="428"/>
      <c r="LC5" s="428"/>
      <c r="LD5" s="428"/>
      <c r="LE5" s="428"/>
      <c r="LF5" s="428"/>
      <c r="LG5" s="428"/>
      <c r="LH5" s="428"/>
      <c r="LI5" s="428"/>
      <c r="LJ5" s="428"/>
      <c r="LK5" s="428"/>
      <c r="LL5" s="428"/>
      <c r="LM5" s="428"/>
      <c r="LN5" s="428"/>
      <c r="LO5" s="428"/>
      <c r="LP5" s="428"/>
      <c r="LQ5" s="428"/>
    </row>
    <row r="6" spans="1:329" ht="15" customHeight="1" x14ac:dyDescent="0.25">
      <c r="A6" s="441"/>
      <c r="B6" s="687"/>
      <c r="C6" s="668"/>
      <c r="D6" s="668"/>
      <c r="E6" s="668"/>
      <c r="F6" s="668"/>
      <c r="G6" s="668"/>
      <c r="H6" s="668"/>
      <c r="I6" s="668"/>
      <c r="J6" s="668"/>
      <c r="K6" s="679"/>
      <c r="L6" s="679"/>
      <c r="M6" s="679"/>
      <c r="N6" s="679"/>
      <c r="O6" s="679"/>
      <c r="P6" s="679"/>
      <c r="Q6" s="679"/>
      <c r="R6" s="698"/>
      <c r="S6" s="720"/>
      <c r="T6" s="720"/>
      <c r="U6" s="720"/>
      <c r="V6" s="720"/>
      <c r="W6" s="720"/>
      <c r="X6" s="720"/>
      <c r="Y6" s="720"/>
      <c r="Z6" s="720"/>
      <c r="AA6" s="743"/>
      <c r="AB6" s="743"/>
      <c r="AC6" s="743"/>
      <c r="AD6" s="743"/>
      <c r="AE6" s="743"/>
      <c r="AF6" s="743"/>
      <c r="AG6" s="743"/>
      <c r="AH6" s="743"/>
      <c r="AI6" s="718"/>
      <c r="AJ6" s="719"/>
      <c r="AK6" s="666"/>
      <c r="AL6" s="553"/>
      <c r="AM6" s="766" t="s">
        <v>827</v>
      </c>
      <c r="AN6" s="767"/>
      <c r="AO6" s="767"/>
      <c r="AP6" s="767"/>
      <c r="AQ6" s="767"/>
      <c r="AR6" s="767"/>
      <c r="AS6" s="767"/>
      <c r="AT6" s="767"/>
      <c r="AU6" s="767"/>
      <c r="AV6" s="767"/>
      <c r="AW6" s="552"/>
      <c r="AX6" s="747"/>
      <c r="AY6" s="535"/>
      <c r="AZ6" s="766" t="s">
        <v>828</v>
      </c>
      <c r="BA6" s="767"/>
      <c r="BB6" s="767"/>
      <c r="BC6" s="767"/>
      <c r="BD6" s="767"/>
      <c r="BE6" s="767"/>
      <c r="BF6" s="767"/>
      <c r="BG6" s="767"/>
      <c r="BH6" s="767"/>
      <c r="BI6" s="767"/>
      <c r="BJ6" s="536"/>
      <c r="BK6" s="747"/>
      <c r="BL6" s="535"/>
      <c r="BM6" s="766" t="s">
        <v>829</v>
      </c>
      <c r="BN6" s="767"/>
      <c r="BO6" s="767"/>
      <c r="BP6" s="767"/>
      <c r="BQ6" s="767"/>
      <c r="BR6" s="767"/>
      <c r="BS6" s="767"/>
      <c r="BT6" s="767"/>
      <c r="BU6" s="767"/>
      <c r="BV6" s="767"/>
      <c r="BW6" s="536"/>
      <c r="BX6" s="747"/>
      <c r="BY6" s="497"/>
      <c r="BZ6" s="750" t="s">
        <v>830</v>
      </c>
      <c r="CA6" s="751"/>
      <c r="CB6" s="751"/>
      <c r="CC6" s="751"/>
      <c r="CD6" s="751"/>
      <c r="CE6" s="751"/>
      <c r="CF6" s="751"/>
      <c r="CG6" s="751"/>
      <c r="CH6" s="751"/>
      <c r="CI6" s="751"/>
      <c r="CJ6" s="499"/>
      <c r="CK6" s="758"/>
      <c r="CL6" s="497"/>
      <c r="CM6" s="750" t="s">
        <v>831</v>
      </c>
      <c r="CN6" s="751"/>
      <c r="CO6" s="751"/>
      <c r="CP6" s="751"/>
      <c r="CQ6" s="751"/>
      <c r="CR6" s="751"/>
      <c r="CS6" s="751"/>
      <c r="CT6" s="751"/>
      <c r="CU6" s="751"/>
      <c r="CV6" s="751"/>
      <c r="CW6" s="499"/>
      <c r="CX6" s="758"/>
      <c r="CY6" s="497"/>
      <c r="CZ6" s="751" t="s">
        <v>832</v>
      </c>
      <c r="DA6" s="751"/>
      <c r="DB6" s="751"/>
      <c r="DC6" s="751"/>
      <c r="DD6" s="751"/>
      <c r="DE6" s="751"/>
      <c r="DF6" s="751"/>
      <c r="DG6" s="751"/>
      <c r="DH6" s="751"/>
      <c r="DI6" s="751"/>
      <c r="DJ6" s="499"/>
      <c r="DK6" s="758"/>
      <c r="DL6" s="512"/>
      <c r="DM6" s="776" t="s">
        <v>834</v>
      </c>
      <c r="DN6" s="776"/>
      <c r="DO6" s="776"/>
      <c r="DP6" s="776"/>
      <c r="DQ6" s="776"/>
      <c r="DR6" s="776"/>
      <c r="DS6" s="776"/>
      <c r="DT6" s="776"/>
      <c r="DU6" s="776"/>
      <c r="DV6" s="776"/>
      <c r="DW6" s="513"/>
      <c r="DX6" s="772"/>
      <c r="DY6" s="512"/>
      <c r="DZ6" s="777" t="s">
        <v>833</v>
      </c>
      <c r="EA6" s="776"/>
      <c r="EB6" s="776"/>
      <c r="EC6" s="776"/>
      <c r="ED6" s="776"/>
      <c r="EE6" s="776"/>
      <c r="EF6" s="776"/>
      <c r="EG6" s="776"/>
      <c r="EH6" s="776"/>
      <c r="EI6" s="776"/>
      <c r="EJ6" s="513"/>
      <c r="EK6" s="772"/>
      <c r="EL6" s="512"/>
      <c r="EM6" s="776" t="s">
        <v>835</v>
      </c>
      <c r="EN6" s="776"/>
      <c r="EO6" s="776"/>
      <c r="EP6" s="776"/>
      <c r="EQ6" s="776"/>
      <c r="ER6" s="776"/>
      <c r="ES6" s="776"/>
      <c r="ET6" s="776"/>
      <c r="EU6" s="776"/>
      <c r="EV6" s="776"/>
      <c r="EW6" s="513"/>
      <c r="EX6" s="772"/>
      <c r="EY6" s="489"/>
      <c r="EZ6" s="785" t="s">
        <v>767</v>
      </c>
      <c r="FA6" s="786"/>
      <c r="FB6" s="786"/>
      <c r="FC6" s="786"/>
      <c r="FD6" s="786"/>
      <c r="FE6" s="786"/>
      <c r="FF6" s="786"/>
      <c r="FG6" s="786"/>
      <c r="FH6" s="786"/>
      <c r="FI6" s="786"/>
      <c r="FJ6" s="488"/>
      <c r="FK6" s="704"/>
      <c r="FL6" s="489"/>
      <c r="FM6" s="785" t="s">
        <v>836</v>
      </c>
      <c r="FN6" s="786"/>
      <c r="FO6" s="786"/>
      <c r="FP6" s="786"/>
      <c r="FQ6" s="786"/>
      <c r="FR6" s="786"/>
      <c r="FS6" s="786"/>
      <c r="FT6" s="786"/>
      <c r="FU6" s="786"/>
      <c r="FV6" s="786"/>
      <c r="FW6" s="488"/>
      <c r="FX6" s="704"/>
      <c r="FY6" s="489"/>
      <c r="FZ6" s="785" t="s">
        <v>837</v>
      </c>
      <c r="GA6" s="786"/>
      <c r="GB6" s="786"/>
      <c r="GC6" s="786"/>
      <c r="GD6" s="786"/>
      <c r="GE6" s="786"/>
      <c r="GF6" s="786"/>
      <c r="GG6" s="786"/>
      <c r="GH6" s="786"/>
      <c r="GI6" s="786"/>
      <c r="GJ6" s="488"/>
      <c r="GK6" s="704"/>
      <c r="GL6" s="525"/>
      <c r="GM6" s="783" t="s">
        <v>838</v>
      </c>
      <c r="GN6" s="784"/>
      <c r="GO6" s="784"/>
      <c r="GP6" s="784"/>
      <c r="GQ6" s="784"/>
      <c r="GR6" s="784"/>
      <c r="GS6" s="784"/>
      <c r="GT6" s="784"/>
      <c r="GU6" s="784"/>
      <c r="GV6" s="784"/>
      <c r="GW6" s="526"/>
      <c r="GX6" s="795"/>
      <c r="GY6" s="525"/>
      <c r="GZ6" s="783" t="s">
        <v>839</v>
      </c>
      <c r="HA6" s="784"/>
      <c r="HB6" s="784"/>
      <c r="HC6" s="784"/>
      <c r="HD6" s="784"/>
      <c r="HE6" s="784"/>
      <c r="HF6" s="784"/>
      <c r="HG6" s="784"/>
      <c r="HH6" s="784"/>
      <c r="HI6" s="784"/>
      <c r="HJ6" s="526"/>
      <c r="HK6" s="795"/>
      <c r="HL6" s="525"/>
      <c r="HM6" s="783" t="s">
        <v>840</v>
      </c>
      <c r="HN6" s="784"/>
      <c r="HO6" s="784"/>
      <c r="HP6" s="784"/>
      <c r="HQ6" s="784"/>
      <c r="HR6" s="784"/>
      <c r="HS6" s="784"/>
      <c r="HT6" s="784"/>
      <c r="HU6" s="784"/>
      <c r="HV6" s="784"/>
      <c r="HW6" s="526"/>
      <c r="HX6" s="836"/>
      <c r="HY6" s="459"/>
      <c r="HZ6" s="464"/>
      <c r="IA6" s="464"/>
      <c r="IB6" s="464"/>
      <c r="IC6" s="464"/>
      <c r="ID6" s="464"/>
      <c r="IE6" s="464"/>
      <c r="IF6" s="460"/>
      <c r="IG6" s="666"/>
      <c r="IN6" s="799" t="s">
        <v>14</v>
      </c>
      <c r="IO6" s="799"/>
      <c r="IP6" s="799" t="s">
        <v>14</v>
      </c>
      <c r="IQ6" s="799"/>
      <c r="IR6" s="799" t="s">
        <v>14</v>
      </c>
      <c r="IS6" s="799"/>
      <c r="IT6" s="728" t="s">
        <v>14</v>
      </c>
      <c r="IU6" s="728"/>
      <c r="IV6" s="728" t="s">
        <v>14</v>
      </c>
      <c r="IW6" s="728"/>
      <c r="IX6" s="728" t="s">
        <v>14</v>
      </c>
      <c r="IY6" s="728"/>
      <c r="IZ6" s="724" t="s">
        <v>14</v>
      </c>
      <c r="JA6" s="724"/>
      <c r="JB6" s="724" t="s">
        <v>14</v>
      </c>
      <c r="JC6" s="724"/>
      <c r="JD6" s="724" t="s">
        <v>14</v>
      </c>
      <c r="JE6" s="724"/>
      <c r="JF6" s="726" t="s">
        <v>14</v>
      </c>
      <c r="JG6" s="726"/>
      <c r="JH6" s="726" t="s">
        <v>14</v>
      </c>
      <c r="JI6" s="726"/>
      <c r="JJ6" s="726" t="s">
        <v>14</v>
      </c>
      <c r="JK6" s="726"/>
      <c r="JL6" s="730" t="s">
        <v>14</v>
      </c>
      <c r="JM6" s="730"/>
      <c r="JN6" s="730" t="s">
        <v>14</v>
      </c>
      <c r="JO6" s="730"/>
      <c r="JP6" s="730" t="s">
        <v>14</v>
      </c>
      <c r="JQ6" s="730"/>
      <c r="JT6" s="437">
        <v>3</v>
      </c>
      <c r="JU6" s="573"/>
      <c r="JV6" s="453">
        <v>0</v>
      </c>
      <c r="JW6" s="453">
        <v>0</v>
      </c>
      <c r="JX6" s="453">
        <v>0</v>
      </c>
      <c r="JY6" s="453">
        <v>0</v>
      </c>
      <c r="JZ6" s="453">
        <v>0</v>
      </c>
      <c r="KB6" s="462" t="s">
        <v>688</v>
      </c>
      <c r="KC6" s="453">
        <f t="shared" si="0"/>
        <v>6.666666666666667</v>
      </c>
      <c r="KD6" s="429">
        <v>4</v>
      </c>
      <c r="KG6" s="437">
        <v>3</v>
      </c>
      <c r="KH6" s="463">
        <f t="shared" si="1"/>
        <v>10</v>
      </c>
      <c r="KI6" s="453">
        <v>0</v>
      </c>
      <c r="KJ6" s="453">
        <v>0</v>
      </c>
      <c r="KK6" s="453">
        <v>0</v>
      </c>
      <c r="KL6" s="453">
        <v>0</v>
      </c>
      <c r="KM6" s="453">
        <v>0</v>
      </c>
      <c r="KO6" s="462" t="s">
        <v>688</v>
      </c>
      <c r="KP6" s="453">
        <f t="shared" si="2"/>
        <v>6.666666666666667</v>
      </c>
      <c r="KQ6" s="429">
        <v>4</v>
      </c>
      <c r="KS6" s="428"/>
      <c r="KT6" s="428"/>
      <c r="KU6" s="428"/>
      <c r="KV6" s="428"/>
      <c r="KW6" s="428"/>
      <c r="KX6" s="428"/>
      <c r="KY6" s="428"/>
      <c r="KZ6" s="428"/>
      <c r="LA6" s="428"/>
      <c r="LB6" s="428"/>
      <c r="LC6" s="428"/>
      <c r="LD6" s="428"/>
      <c r="LE6" s="428"/>
      <c r="LF6" s="428"/>
      <c r="LG6" s="428"/>
      <c r="LH6" s="428"/>
      <c r="LI6" s="428"/>
      <c r="LJ6" s="428"/>
      <c r="LK6" s="428"/>
      <c r="LL6" s="428"/>
      <c r="LM6" s="428"/>
      <c r="LN6" s="428"/>
      <c r="LO6" s="428"/>
      <c r="LP6" s="428"/>
      <c r="LQ6" s="428"/>
    </row>
    <row r="7" spans="1:329" ht="15" x14ac:dyDescent="0.25">
      <c r="A7" s="441"/>
      <c r="B7" s="687"/>
      <c r="C7" s="668"/>
      <c r="D7" s="668"/>
      <c r="E7" s="668"/>
      <c r="F7" s="668"/>
      <c r="G7" s="668"/>
      <c r="H7" s="668"/>
      <c r="I7" s="668"/>
      <c r="J7" s="668"/>
      <c r="K7" s="679"/>
      <c r="L7" s="679"/>
      <c r="M7" s="679"/>
      <c r="N7" s="679"/>
      <c r="O7" s="679"/>
      <c r="P7" s="679"/>
      <c r="Q7" s="679"/>
      <c r="R7" s="698"/>
      <c r="S7" s="720"/>
      <c r="T7" s="720"/>
      <c r="U7" s="720"/>
      <c r="V7" s="720"/>
      <c r="W7" s="720"/>
      <c r="X7" s="720"/>
      <c r="Y7" s="720"/>
      <c r="Z7" s="720"/>
      <c r="AA7" s="743"/>
      <c r="AB7" s="743"/>
      <c r="AC7" s="743"/>
      <c r="AD7" s="743"/>
      <c r="AE7" s="743"/>
      <c r="AF7" s="743"/>
      <c r="AG7" s="743"/>
      <c r="AH7" s="743"/>
      <c r="AI7" s="718"/>
      <c r="AJ7" s="719"/>
      <c r="AK7" s="666"/>
      <c r="AL7" s="553"/>
      <c r="AM7" s="767"/>
      <c r="AN7" s="767"/>
      <c r="AO7" s="767"/>
      <c r="AP7" s="767"/>
      <c r="AQ7" s="767"/>
      <c r="AR7" s="767"/>
      <c r="AS7" s="767"/>
      <c r="AT7" s="767"/>
      <c r="AU7" s="767"/>
      <c r="AV7" s="767"/>
      <c r="AW7" s="552"/>
      <c r="AX7" s="747"/>
      <c r="AY7" s="535"/>
      <c r="AZ7" s="767"/>
      <c r="BA7" s="767"/>
      <c r="BB7" s="767"/>
      <c r="BC7" s="767"/>
      <c r="BD7" s="767"/>
      <c r="BE7" s="767"/>
      <c r="BF7" s="767"/>
      <c r="BG7" s="767"/>
      <c r="BH7" s="767"/>
      <c r="BI7" s="767"/>
      <c r="BJ7" s="536"/>
      <c r="BK7" s="747"/>
      <c r="BL7" s="535"/>
      <c r="BM7" s="767"/>
      <c r="BN7" s="767"/>
      <c r="BO7" s="767"/>
      <c r="BP7" s="767"/>
      <c r="BQ7" s="767"/>
      <c r="BR7" s="767"/>
      <c r="BS7" s="767"/>
      <c r="BT7" s="767"/>
      <c r="BU7" s="767"/>
      <c r="BV7" s="767"/>
      <c r="BW7" s="536"/>
      <c r="BX7" s="747"/>
      <c r="BY7" s="497"/>
      <c r="BZ7" s="751"/>
      <c r="CA7" s="751"/>
      <c r="CB7" s="751"/>
      <c r="CC7" s="751"/>
      <c r="CD7" s="751"/>
      <c r="CE7" s="751"/>
      <c r="CF7" s="751"/>
      <c r="CG7" s="751"/>
      <c r="CH7" s="751"/>
      <c r="CI7" s="751"/>
      <c r="CJ7" s="499"/>
      <c r="CK7" s="758"/>
      <c r="CL7" s="497"/>
      <c r="CM7" s="751"/>
      <c r="CN7" s="751"/>
      <c r="CO7" s="751"/>
      <c r="CP7" s="751"/>
      <c r="CQ7" s="751"/>
      <c r="CR7" s="751"/>
      <c r="CS7" s="751"/>
      <c r="CT7" s="751"/>
      <c r="CU7" s="751"/>
      <c r="CV7" s="751"/>
      <c r="CW7" s="499"/>
      <c r="CX7" s="758"/>
      <c r="CY7" s="497"/>
      <c r="CZ7" s="751"/>
      <c r="DA7" s="751"/>
      <c r="DB7" s="751"/>
      <c r="DC7" s="751"/>
      <c r="DD7" s="751"/>
      <c r="DE7" s="751"/>
      <c r="DF7" s="751"/>
      <c r="DG7" s="751"/>
      <c r="DH7" s="751"/>
      <c r="DI7" s="751"/>
      <c r="DJ7" s="499"/>
      <c r="DK7" s="758"/>
      <c r="DL7" s="512"/>
      <c r="DM7" s="776"/>
      <c r="DN7" s="776"/>
      <c r="DO7" s="776"/>
      <c r="DP7" s="776"/>
      <c r="DQ7" s="776"/>
      <c r="DR7" s="776"/>
      <c r="DS7" s="776"/>
      <c r="DT7" s="776"/>
      <c r="DU7" s="776"/>
      <c r="DV7" s="776"/>
      <c r="DW7" s="513"/>
      <c r="DX7" s="772"/>
      <c r="DY7" s="512"/>
      <c r="DZ7" s="776"/>
      <c r="EA7" s="776"/>
      <c r="EB7" s="776"/>
      <c r="EC7" s="776"/>
      <c r="ED7" s="776"/>
      <c r="EE7" s="776"/>
      <c r="EF7" s="776"/>
      <c r="EG7" s="776"/>
      <c r="EH7" s="776"/>
      <c r="EI7" s="776"/>
      <c r="EJ7" s="513"/>
      <c r="EK7" s="772"/>
      <c r="EL7" s="512"/>
      <c r="EM7" s="776"/>
      <c r="EN7" s="776"/>
      <c r="EO7" s="776"/>
      <c r="EP7" s="776"/>
      <c r="EQ7" s="776"/>
      <c r="ER7" s="776"/>
      <c r="ES7" s="776"/>
      <c r="ET7" s="776"/>
      <c r="EU7" s="776"/>
      <c r="EV7" s="776"/>
      <c r="EW7" s="513"/>
      <c r="EX7" s="772"/>
      <c r="EY7" s="489"/>
      <c r="EZ7" s="786"/>
      <c r="FA7" s="786"/>
      <c r="FB7" s="786"/>
      <c r="FC7" s="786"/>
      <c r="FD7" s="786"/>
      <c r="FE7" s="786"/>
      <c r="FF7" s="786"/>
      <c r="FG7" s="786"/>
      <c r="FH7" s="786"/>
      <c r="FI7" s="786"/>
      <c r="FJ7" s="488"/>
      <c r="FK7" s="704"/>
      <c r="FL7" s="489"/>
      <c r="FM7" s="786"/>
      <c r="FN7" s="786"/>
      <c r="FO7" s="786"/>
      <c r="FP7" s="786"/>
      <c r="FQ7" s="786"/>
      <c r="FR7" s="786"/>
      <c r="FS7" s="786"/>
      <c r="FT7" s="786"/>
      <c r="FU7" s="786"/>
      <c r="FV7" s="786"/>
      <c r="FW7" s="488"/>
      <c r="FX7" s="704"/>
      <c r="FY7" s="489"/>
      <c r="FZ7" s="786"/>
      <c r="GA7" s="786"/>
      <c r="GB7" s="786"/>
      <c r="GC7" s="786"/>
      <c r="GD7" s="786"/>
      <c r="GE7" s="786"/>
      <c r="GF7" s="786"/>
      <c r="GG7" s="786"/>
      <c r="GH7" s="786"/>
      <c r="GI7" s="786"/>
      <c r="GJ7" s="488"/>
      <c r="GK7" s="704"/>
      <c r="GL7" s="525"/>
      <c r="GM7" s="784"/>
      <c r="GN7" s="784"/>
      <c r="GO7" s="784"/>
      <c r="GP7" s="784"/>
      <c r="GQ7" s="784"/>
      <c r="GR7" s="784"/>
      <c r="GS7" s="784"/>
      <c r="GT7" s="784"/>
      <c r="GU7" s="784"/>
      <c r="GV7" s="784"/>
      <c r="GW7" s="526"/>
      <c r="GX7" s="795"/>
      <c r="GY7" s="525"/>
      <c r="GZ7" s="784"/>
      <c r="HA7" s="784"/>
      <c r="HB7" s="784"/>
      <c r="HC7" s="784"/>
      <c r="HD7" s="784"/>
      <c r="HE7" s="784"/>
      <c r="HF7" s="784"/>
      <c r="HG7" s="784"/>
      <c r="HH7" s="784"/>
      <c r="HI7" s="784"/>
      <c r="HJ7" s="526"/>
      <c r="HK7" s="795"/>
      <c r="HL7" s="525"/>
      <c r="HM7" s="784"/>
      <c r="HN7" s="784"/>
      <c r="HO7" s="784"/>
      <c r="HP7" s="784"/>
      <c r="HQ7" s="784"/>
      <c r="HR7" s="784"/>
      <c r="HS7" s="784"/>
      <c r="HT7" s="784"/>
      <c r="HU7" s="784"/>
      <c r="HV7" s="784"/>
      <c r="HW7" s="526"/>
      <c r="HX7" s="836"/>
      <c r="HY7" s="459"/>
      <c r="HZ7" s="464"/>
      <c r="IA7" s="464"/>
      <c r="IB7" s="464"/>
      <c r="IC7" s="464"/>
      <c r="ID7" s="464"/>
      <c r="IE7" s="464"/>
      <c r="IF7" s="460"/>
      <c r="IG7" s="666"/>
      <c r="IN7" s="790" t="str">
        <f>AU15</f>
        <v>klik her</v>
      </c>
      <c r="IO7" s="790">
        <f>VLOOKUP(IN7,$IN$14:$IR$19,5,FALSE)</f>
        <v>0</v>
      </c>
      <c r="IP7" s="790" t="str">
        <f>BH15</f>
        <v>klik her</v>
      </c>
      <c r="IQ7" s="790">
        <f>VLOOKUP(IP7,$IN$14:$IR$19,5,FALSE)</f>
        <v>0</v>
      </c>
      <c r="IR7" s="790" t="str">
        <f>BU15</f>
        <v>klik her</v>
      </c>
      <c r="IS7" s="790">
        <f>VLOOKUP(IR7,$IN$14:$IR$19,5,FALSE)</f>
        <v>0</v>
      </c>
      <c r="IT7" s="798" t="str">
        <f>CH15</f>
        <v>klik her</v>
      </c>
      <c r="IU7" s="732">
        <f>VLOOKUP(IT7,$IN$14:$IR$19,5,FALSE)</f>
        <v>0</v>
      </c>
      <c r="IV7" s="798" t="str">
        <f>CU15</f>
        <v>klik her</v>
      </c>
      <c r="IW7" s="732">
        <f>VLOOKUP(IV7,$IN$14:$IR$19,5,FALSE)</f>
        <v>0</v>
      </c>
      <c r="IX7" s="798" t="str">
        <f>DH15</f>
        <v>klik her</v>
      </c>
      <c r="IY7" s="732">
        <f>VLOOKUP(IX7,$IN$14:$IR$19,5,FALSE)</f>
        <v>0</v>
      </c>
      <c r="IZ7" s="734" t="str">
        <f>DU15</f>
        <v>klik her</v>
      </c>
      <c r="JA7" s="787">
        <f>VLOOKUP(IZ7,$IN$14:$IR$19,5,FALSE)</f>
        <v>0</v>
      </c>
      <c r="JB7" s="734" t="str">
        <f>EH15</f>
        <v>klik her</v>
      </c>
      <c r="JC7" s="787">
        <f>VLOOKUP(JB7,$IN$14:$IR$19,5,FALSE)</f>
        <v>0</v>
      </c>
      <c r="JD7" s="734" t="str">
        <f>EU15</f>
        <v>klik her</v>
      </c>
      <c r="JE7" s="787">
        <f>VLOOKUP(JD7,$IN$14:$IR$19,5,FALSE)</f>
        <v>0</v>
      </c>
      <c r="JF7" s="793" t="str">
        <f>FH15</f>
        <v>klik her</v>
      </c>
      <c r="JG7" s="796">
        <f>VLOOKUP(JF7,$IN$14:$IR$19,5,FALSE)</f>
        <v>0</v>
      </c>
      <c r="JH7" s="793" t="str">
        <f>FU15</f>
        <v>klik her</v>
      </c>
      <c r="JI7" s="796">
        <f>VLOOKUP(JH7,$IN$14:$IR$19,5,FALSE)</f>
        <v>0</v>
      </c>
      <c r="JJ7" s="793" t="str">
        <f>GH15</f>
        <v>klik her</v>
      </c>
      <c r="JK7" s="796">
        <f>VLOOKUP(JJ7,$IN$14:$IR$19,5,FALSE)</f>
        <v>0</v>
      </c>
      <c r="JL7" s="699" t="str">
        <f>GU15</f>
        <v>klik her</v>
      </c>
      <c r="JM7" s="722">
        <f>VLOOKUP(JL7,$IN$14:$IR$19,5,FALSE)</f>
        <v>0</v>
      </c>
      <c r="JN7" s="699" t="str">
        <f>HH15</f>
        <v>klik her</v>
      </c>
      <c r="JO7" s="722">
        <f>VLOOKUP(JN7,$IN$14:$IR$19,5,FALSE)</f>
        <v>0</v>
      </c>
      <c r="JP7" s="699" t="str">
        <f>HU15</f>
        <v>klik her</v>
      </c>
      <c r="JQ7" s="722">
        <f>VLOOKUP(JP7,$IN$14:$IR$19,5,FALSE)</f>
        <v>0</v>
      </c>
      <c r="JT7" s="437">
        <v>4</v>
      </c>
      <c r="JU7" s="573"/>
      <c r="JV7" s="453">
        <v>0</v>
      </c>
      <c r="JW7" s="453">
        <v>0</v>
      </c>
      <c r="JX7" s="453">
        <v>0</v>
      </c>
      <c r="JY7" s="453">
        <v>0</v>
      </c>
      <c r="JZ7" s="453">
        <v>0</v>
      </c>
      <c r="KB7" s="462" t="s">
        <v>689</v>
      </c>
      <c r="KC7" s="453">
        <f t="shared" si="0"/>
        <v>6.666666666666667</v>
      </c>
      <c r="KD7" s="429">
        <v>5</v>
      </c>
      <c r="KG7" s="437">
        <v>4</v>
      </c>
      <c r="KH7" s="463">
        <f t="shared" si="1"/>
        <v>10</v>
      </c>
      <c r="KI7" s="453">
        <v>0</v>
      </c>
      <c r="KJ7" s="453">
        <v>0</v>
      </c>
      <c r="KK7" s="453">
        <v>0</v>
      </c>
      <c r="KL7" s="453">
        <v>0</v>
      </c>
      <c r="KM7" s="453">
        <v>0</v>
      </c>
      <c r="KO7" s="462" t="s">
        <v>689</v>
      </c>
      <c r="KP7" s="453">
        <f t="shared" si="2"/>
        <v>6.666666666666667</v>
      </c>
      <c r="KQ7" s="429">
        <v>5</v>
      </c>
    </row>
    <row r="8" spans="1:329" ht="15" x14ac:dyDescent="0.25">
      <c r="A8" s="441"/>
      <c r="B8" s="442"/>
      <c r="C8" s="668"/>
      <c r="D8" s="668"/>
      <c r="E8" s="668"/>
      <c r="F8" s="668"/>
      <c r="G8" s="668"/>
      <c r="H8" s="668"/>
      <c r="I8" s="668"/>
      <c r="J8" s="668"/>
      <c r="K8" s="679"/>
      <c r="L8" s="679"/>
      <c r="M8" s="679"/>
      <c r="N8" s="679"/>
      <c r="O8" s="679"/>
      <c r="P8" s="679"/>
      <c r="Q8" s="679"/>
      <c r="R8" s="698"/>
      <c r="S8" s="720"/>
      <c r="T8" s="720"/>
      <c r="U8" s="720"/>
      <c r="V8" s="720"/>
      <c r="W8" s="720"/>
      <c r="X8" s="720"/>
      <c r="Y8" s="720"/>
      <c r="Z8" s="720"/>
      <c r="AA8" s="743"/>
      <c r="AB8" s="743"/>
      <c r="AC8" s="743"/>
      <c r="AD8" s="743"/>
      <c r="AE8" s="743"/>
      <c r="AF8" s="743"/>
      <c r="AG8" s="743"/>
      <c r="AH8" s="743"/>
      <c r="AI8" s="718"/>
      <c r="AJ8" s="719"/>
      <c r="AK8" s="666"/>
      <c r="AL8" s="553"/>
      <c r="AM8" s="767"/>
      <c r="AN8" s="767"/>
      <c r="AO8" s="767"/>
      <c r="AP8" s="767"/>
      <c r="AQ8" s="767"/>
      <c r="AR8" s="767"/>
      <c r="AS8" s="767"/>
      <c r="AT8" s="767"/>
      <c r="AU8" s="767"/>
      <c r="AV8" s="767"/>
      <c r="AW8" s="552"/>
      <c r="AX8" s="747"/>
      <c r="AY8" s="535"/>
      <c r="AZ8" s="767"/>
      <c r="BA8" s="767"/>
      <c r="BB8" s="767"/>
      <c r="BC8" s="767"/>
      <c r="BD8" s="767"/>
      <c r="BE8" s="767"/>
      <c r="BF8" s="767"/>
      <c r="BG8" s="767"/>
      <c r="BH8" s="767"/>
      <c r="BI8" s="767"/>
      <c r="BJ8" s="536"/>
      <c r="BK8" s="747"/>
      <c r="BL8" s="535"/>
      <c r="BM8" s="767"/>
      <c r="BN8" s="767"/>
      <c r="BO8" s="767"/>
      <c r="BP8" s="767"/>
      <c r="BQ8" s="767"/>
      <c r="BR8" s="767"/>
      <c r="BS8" s="767"/>
      <c r="BT8" s="767"/>
      <c r="BU8" s="767"/>
      <c r="BV8" s="767"/>
      <c r="BW8" s="536"/>
      <c r="BX8" s="747"/>
      <c r="BY8" s="497"/>
      <c r="BZ8" s="751"/>
      <c r="CA8" s="751"/>
      <c r="CB8" s="751"/>
      <c r="CC8" s="751"/>
      <c r="CD8" s="751"/>
      <c r="CE8" s="751"/>
      <c r="CF8" s="751"/>
      <c r="CG8" s="751"/>
      <c r="CH8" s="751"/>
      <c r="CI8" s="751"/>
      <c r="CJ8" s="499"/>
      <c r="CK8" s="758"/>
      <c r="CL8" s="497"/>
      <c r="CM8" s="751"/>
      <c r="CN8" s="751"/>
      <c r="CO8" s="751"/>
      <c r="CP8" s="751"/>
      <c r="CQ8" s="751"/>
      <c r="CR8" s="751"/>
      <c r="CS8" s="751"/>
      <c r="CT8" s="751"/>
      <c r="CU8" s="751"/>
      <c r="CV8" s="751"/>
      <c r="CW8" s="499"/>
      <c r="CX8" s="758"/>
      <c r="CY8" s="497"/>
      <c r="CZ8" s="751"/>
      <c r="DA8" s="751"/>
      <c r="DB8" s="751"/>
      <c r="DC8" s="751"/>
      <c r="DD8" s="751"/>
      <c r="DE8" s="751"/>
      <c r="DF8" s="751"/>
      <c r="DG8" s="751"/>
      <c r="DH8" s="751"/>
      <c r="DI8" s="751"/>
      <c r="DJ8" s="499"/>
      <c r="DK8" s="758"/>
      <c r="DL8" s="512"/>
      <c r="DM8" s="776"/>
      <c r="DN8" s="776"/>
      <c r="DO8" s="776"/>
      <c r="DP8" s="776"/>
      <c r="DQ8" s="776"/>
      <c r="DR8" s="776"/>
      <c r="DS8" s="776"/>
      <c r="DT8" s="776"/>
      <c r="DU8" s="776"/>
      <c r="DV8" s="776"/>
      <c r="DW8" s="513"/>
      <c r="DX8" s="772"/>
      <c r="DY8" s="512"/>
      <c r="DZ8" s="776"/>
      <c r="EA8" s="776"/>
      <c r="EB8" s="776"/>
      <c r="EC8" s="776"/>
      <c r="ED8" s="776"/>
      <c r="EE8" s="776"/>
      <c r="EF8" s="776"/>
      <c r="EG8" s="776"/>
      <c r="EH8" s="776"/>
      <c r="EI8" s="776"/>
      <c r="EJ8" s="513"/>
      <c r="EK8" s="772"/>
      <c r="EL8" s="512"/>
      <c r="EM8" s="776"/>
      <c r="EN8" s="776"/>
      <c r="EO8" s="776"/>
      <c r="EP8" s="776"/>
      <c r="EQ8" s="776"/>
      <c r="ER8" s="776"/>
      <c r="ES8" s="776"/>
      <c r="ET8" s="776"/>
      <c r="EU8" s="776"/>
      <c r="EV8" s="776"/>
      <c r="EW8" s="513"/>
      <c r="EX8" s="772"/>
      <c r="EY8" s="489"/>
      <c r="EZ8" s="786"/>
      <c r="FA8" s="786"/>
      <c r="FB8" s="786"/>
      <c r="FC8" s="786"/>
      <c r="FD8" s="786"/>
      <c r="FE8" s="786"/>
      <c r="FF8" s="786"/>
      <c r="FG8" s="786"/>
      <c r="FH8" s="786"/>
      <c r="FI8" s="786"/>
      <c r="FJ8" s="488"/>
      <c r="FK8" s="704"/>
      <c r="FL8" s="489"/>
      <c r="FM8" s="786"/>
      <c r="FN8" s="786"/>
      <c r="FO8" s="786"/>
      <c r="FP8" s="786"/>
      <c r="FQ8" s="786"/>
      <c r="FR8" s="786"/>
      <c r="FS8" s="786"/>
      <c r="FT8" s="786"/>
      <c r="FU8" s="786"/>
      <c r="FV8" s="786"/>
      <c r="FW8" s="488"/>
      <c r="FX8" s="704"/>
      <c r="FY8" s="489"/>
      <c r="FZ8" s="786"/>
      <c r="GA8" s="786"/>
      <c r="GB8" s="786"/>
      <c r="GC8" s="786"/>
      <c r="GD8" s="786"/>
      <c r="GE8" s="786"/>
      <c r="GF8" s="786"/>
      <c r="GG8" s="786"/>
      <c r="GH8" s="786"/>
      <c r="GI8" s="786"/>
      <c r="GJ8" s="488"/>
      <c r="GK8" s="704"/>
      <c r="GL8" s="525"/>
      <c r="GM8" s="784"/>
      <c r="GN8" s="784"/>
      <c r="GO8" s="784"/>
      <c r="GP8" s="784"/>
      <c r="GQ8" s="784"/>
      <c r="GR8" s="784"/>
      <c r="GS8" s="784"/>
      <c r="GT8" s="784"/>
      <c r="GU8" s="784"/>
      <c r="GV8" s="784"/>
      <c r="GW8" s="526"/>
      <c r="GX8" s="795"/>
      <c r="GY8" s="525"/>
      <c r="GZ8" s="784"/>
      <c r="HA8" s="784"/>
      <c r="HB8" s="784"/>
      <c r="HC8" s="784"/>
      <c r="HD8" s="784"/>
      <c r="HE8" s="784"/>
      <c r="HF8" s="784"/>
      <c r="HG8" s="784"/>
      <c r="HH8" s="784"/>
      <c r="HI8" s="784"/>
      <c r="HJ8" s="526"/>
      <c r="HK8" s="795"/>
      <c r="HL8" s="525"/>
      <c r="HM8" s="784"/>
      <c r="HN8" s="784"/>
      <c r="HO8" s="784"/>
      <c r="HP8" s="784"/>
      <c r="HQ8" s="784"/>
      <c r="HR8" s="784"/>
      <c r="HS8" s="784"/>
      <c r="HT8" s="784"/>
      <c r="HU8" s="784"/>
      <c r="HV8" s="784"/>
      <c r="HW8" s="526"/>
      <c r="HX8" s="836"/>
      <c r="HY8" s="459"/>
      <c r="HZ8" s="464"/>
      <c r="IA8" s="464"/>
      <c r="IB8" s="464"/>
      <c r="IC8" s="464"/>
      <c r="ID8" s="464"/>
      <c r="IE8" s="464"/>
      <c r="IF8" s="460"/>
      <c r="IG8" s="666"/>
      <c r="IN8" s="790"/>
      <c r="IO8" s="790"/>
      <c r="IP8" s="790"/>
      <c r="IQ8" s="790"/>
      <c r="IR8" s="790"/>
      <c r="IS8" s="790"/>
      <c r="IT8" s="798"/>
      <c r="IU8" s="733"/>
      <c r="IV8" s="798"/>
      <c r="IW8" s="733"/>
      <c r="IX8" s="798"/>
      <c r="IY8" s="733"/>
      <c r="IZ8" s="734"/>
      <c r="JA8" s="788"/>
      <c r="JB8" s="734"/>
      <c r="JC8" s="788"/>
      <c r="JD8" s="734"/>
      <c r="JE8" s="788"/>
      <c r="JF8" s="793"/>
      <c r="JG8" s="797"/>
      <c r="JH8" s="793"/>
      <c r="JI8" s="797"/>
      <c r="JJ8" s="793"/>
      <c r="JK8" s="797"/>
      <c r="JL8" s="699"/>
      <c r="JM8" s="723"/>
      <c r="JN8" s="699"/>
      <c r="JO8" s="723"/>
      <c r="JP8" s="699"/>
      <c r="JQ8" s="723"/>
      <c r="JT8" s="437">
        <v>5</v>
      </c>
      <c r="JU8" s="573"/>
      <c r="JV8" s="453">
        <v>0</v>
      </c>
      <c r="JW8" s="453">
        <v>0</v>
      </c>
      <c r="JX8" s="453">
        <v>0</v>
      </c>
      <c r="JY8" s="453">
        <v>0</v>
      </c>
      <c r="JZ8" s="453">
        <v>0</v>
      </c>
      <c r="KB8" s="462" t="s">
        <v>690</v>
      </c>
      <c r="KC8" s="453">
        <f t="shared" si="0"/>
        <v>6.666666666666667</v>
      </c>
      <c r="KD8" s="458">
        <v>6</v>
      </c>
      <c r="KG8" s="437">
        <v>5</v>
      </c>
      <c r="KH8" s="463">
        <f t="shared" si="1"/>
        <v>10</v>
      </c>
      <c r="KI8" s="453">
        <v>0</v>
      </c>
      <c r="KJ8" s="453">
        <v>0</v>
      </c>
      <c r="KK8" s="453">
        <v>0</v>
      </c>
      <c r="KL8" s="453">
        <v>0</v>
      </c>
      <c r="KM8" s="453">
        <v>0</v>
      </c>
      <c r="KO8" s="462" t="s">
        <v>690</v>
      </c>
      <c r="KP8" s="453">
        <f t="shared" si="2"/>
        <v>6.666666666666667</v>
      </c>
      <c r="KQ8" s="458">
        <v>6</v>
      </c>
    </row>
    <row r="9" spans="1:329" ht="15" customHeight="1" x14ac:dyDescent="0.25">
      <c r="A9" s="441"/>
      <c r="B9" s="442"/>
      <c r="C9" s="668"/>
      <c r="D9" s="668"/>
      <c r="E9" s="668"/>
      <c r="F9" s="668"/>
      <c r="G9" s="668"/>
      <c r="H9" s="668"/>
      <c r="I9" s="668"/>
      <c r="J9" s="668"/>
      <c r="K9" s="679"/>
      <c r="L9" s="679"/>
      <c r="M9" s="679"/>
      <c r="N9" s="679"/>
      <c r="O9" s="679"/>
      <c r="P9" s="679"/>
      <c r="Q9" s="679"/>
      <c r="R9" s="698"/>
      <c r="S9" s="720"/>
      <c r="T9" s="720"/>
      <c r="U9" s="720"/>
      <c r="V9" s="720"/>
      <c r="W9" s="720"/>
      <c r="X9" s="720"/>
      <c r="Y9" s="720"/>
      <c r="Z9" s="720"/>
      <c r="AA9" s="743"/>
      <c r="AB9" s="743"/>
      <c r="AC9" s="743"/>
      <c r="AD9" s="743"/>
      <c r="AE9" s="743"/>
      <c r="AF9" s="743"/>
      <c r="AG9" s="743"/>
      <c r="AH9" s="743"/>
      <c r="AI9" s="718"/>
      <c r="AJ9" s="719"/>
      <c r="AK9" s="666"/>
      <c r="AL9" s="553"/>
      <c r="AM9" s="767"/>
      <c r="AN9" s="767"/>
      <c r="AO9" s="767"/>
      <c r="AP9" s="767"/>
      <c r="AQ9" s="767"/>
      <c r="AR9" s="767"/>
      <c r="AS9" s="767"/>
      <c r="AT9" s="767"/>
      <c r="AU9" s="767"/>
      <c r="AV9" s="767"/>
      <c r="AW9" s="552"/>
      <c r="AX9" s="747"/>
      <c r="AY9" s="535"/>
      <c r="AZ9" s="767"/>
      <c r="BA9" s="767"/>
      <c r="BB9" s="767"/>
      <c r="BC9" s="767"/>
      <c r="BD9" s="767"/>
      <c r="BE9" s="767"/>
      <c r="BF9" s="767"/>
      <c r="BG9" s="767"/>
      <c r="BH9" s="767"/>
      <c r="BI9" s="767"/>
      <c r="BJ9" s="536"/>
      <c r="BK9" s="747"/>
      <c r="BL9" s="535"/>
      <c r="BM9" s="767"/>
      <c r="BN9" s="767"/>
      <c r="BO9" s="767"/>
      <c r="BP9" s="767"/>
      <c r="BQ9" s="767"/>
      <c r="BR9" s="767"/>
      <c r="BS9" s="767"/>
      <c r="BT9" s="767"/>
      <c r="BU9" s="767"/>
      <c r="BV9" s="767"/>
      <c r="BW9" s="536"/>
      <c r="BX9" s="747"/>
      <c r="BY9" s="497"/>
      <c r="BZ9" s="751"/>
      <c r="CA9" s="751"/>
      <c r="CB9" s="751"/>
      <c r="CC9" s="751"/>
      <c r="CD9" s="751"/>
      <c r="CE9" s="751"/>
      <c r="CF9" s="751"/>
      <c r="CG9" s="751"/>
      <c r="CH9" s="751"/>
      <c r="CI9" s="751"/>
      <c r="CJ9" s="499"/>
      <c r="CK9" s="758"/>
      <c r="CL9" s="497"/>
      <c r="CM9" s="751"/>
      <c r="CN9" s="751"/>
      <c r="CO9" s="751"/>
      <c r="CP9" s="751"/>
      <c r="CQ9" s="751"/>
      <c r="CR9" s="751"/>
      <c r="CS9" s="751"/>
      <c r="CT9" s="751"/>
      <c r="CU9" s="751"/>
      <c r="CV9" s="751"/>
      <c r="CW9" s="499"/>
      <c r="CX9" s="758"/>
      <c r="CY9" s="497"/>
      <c r="CZ9" s="751"/>
      <c r="DA9" s="751"/>
      <c r="DB9" s="751"/>
      <c r="DC9" s="751"/>
      <c r="DD9" s="751"/>
      <c r="DE9" s="751"/>
      <c r="DF9" s="751"/>
      <c r="DG9" s="751"/>
      <c r="DH9" s="751"/>
      <c r="DI9" s="751"/>
      <c r="DJ9" s="499"/>
      <c r="DK9" s="758"/>
      <c r="DL9" s="512"/>
      <c r="DM9" s="776"/>
      <c r="DN9" s="776"/>
      <c r="DO9" s="776"/>
      <c r="DP9" s="776"/>
      <c r="DQ9" s="776"/>
      <c r="DR9" s="776"/>
      <c r="DS9" s="776"/>
      <c r="DT9" s="776"/>
      <c r="DU9" s="776"/>
      <c r="DV9" s="776"/>
      <c r="DW9" s="513"/>
      <c r="DX9" s="772"/>
      <c r="DY9" s="512"/>
      <c r="DZ9" s="776"/>
      <c r="EA9" s="776"/>
      <c r="EB9" s="776"/>
      <c r="EC9" s="776"/>
      <c r="ED9" s="776"/>
      <c r="EE9" s="776"/>
      <c r="EF9" s="776"/>
      <c r="EG9" s="776"/>
      <c r="EH9" s="776"/>
      <c r="EI9" s="776"/>
      <c r="EJ9" s="513"/>
      <c r="EK9" s="772"/>
      <c r="EL9" s="512"/>
      <c r="EM9" s="776"/>
      <c r="EN9" s="776"/>
      <c r="EO9" s="776"/>
      <c r="EP9" s="776"/>
      <c r="EQ9" s="776"/>
      <c r="ER9" s="776"/>
      <c r="ES9" s="776"/>
      <c r="ET9" s="776"/>
      <c r="EU9" s="776"/>
      <c r="EV9" s="776"/>
      <c r="EW9" s="513"/>
      <c r="EX9" s="772"/>
      <c r="EY9" s="489"/>
      <c r="EZ9" s="786"/>
      <c r="FA9" s="786"/>
      <c r="FB9" s="786"/>
      <c r="FC9" s="786"/>
      <c r="FD9" s="786"/>
      <c r="FE9" s="786"/>
      <c r="FF9" s="786"/>
      <c r="FG9" s="786"/>
      <c r="FH9" s="786"/>
      <c r="FI9" s="786"/>
      <c r="FJ9" s="488"/>
      <c r="FK9" s="704"/>
      <c r="FL9" s="489"/>
      <c r="FM9" s="786"/>
      <c r="FN9" s="786"/>
      <c r="FO9" s="786"/>
      <c r="FP9" s="786"/>
      <c r="FQ9" s="786"/>
      <c r="FR9" s="786"/>
      <c r="FS9" s="786"/>
      <c r="FT9" s="786"/>
      <c r="FU9" s="786"/>
      <c r="FV9" s="786"/>
      <c r="FW9" s="488"/>
      <c r="FX9" s="704"/>
      <c r="FY9" s="489"/>
      <c r="FZ9" s="786"/>
      <c r="GA9" s="786"/>
      <c r="GB9" s="786"/>
      <c r="GC9" s="786"/>
      <c r="GD9" s="786"/>
      <c r="GE9" s="786"/>
      <c r="GF9" s="786"/>
      <c r="GG9" s="786"/>
      <c r="GH9" s="786"/>
      <c r="GI9" s="786"/>
      <c r="GJ9" s="488"/>
      <c r="GK9" s="704"/>
      <c r="GL9" s="525"/>
      <c r="GM9" s="784"/>
      <c r="GN9" s="784"/>
      <c r="GO9" s="784"/>
      <c r="GP9" s="784"/>
      <c r="GQ9" s="784"/>
      <c r="GR9" s="784"/>
      <c r="GS9" s="784"/>
      <c r="GT9" s="784"/>
      <c r="GU9" s="784"/>
      <c r="GV9" s="784"/>
      <c r="GW9" s="526"/>
      <c r="GX9" s="795"/>
      <c r="GY9" s="525"/>
      <c r="GZ9" s="784"/>
      <c r="HA9" s="784"/>
      <c r="HB9" s="784"/>
      <c r="HC9" s="784"/>
      <c r="HD9" s="784"/>
      <c r="HE9" s="784"/>
      <c r="HF9" s="784"/>
      <c r="HG9" s="784"/>
      <c r="HH9" s="784"/>
      <c r="HI9" s="784"/>
      <c r="HJ9" s="526"/>
      <c r="HK9" s="795"/>
      <c r="HL9" s="525"/>
      <c r="HM9" s="784"/>
      <c r="HN9" s="784"/>
      <c r="HO9" s="784"/>
      <c r="HP9" s="784"/>
      <c r="HQ9" s="784"/>
      <c r="HR9" s="784"/>
      <c r="HS9" s="784"/>
      <c r="HT9" s="784"/>
      <c r="HU9" s="784"/>
      <c r="HV9" s="784"/>
      <c r="HW9" s="526"/>
      <c r="HX9" s="836"/>
      <c r="HY9" s="459"/>
      <c r="HZ9" s="464"/>
      <c r="IA9" s="464"/>
      <c r="IB9" s="464"/>
      <c r="IC9" s="464"/>
      <c r="ID9" s="464"/>
      <c r="IE9" s="464"/>
      <c r="IF9" s="460"/>
      <c r="IG9" s="666"/>
      <c r="IN9" s="465"/>
      <c r="IO9" s="465"/>
      <c r="IP9" s="465"/>
      <c r="IQ9" s="465"/>
      <c r="IR9" s="465"/>
      <c r="IS9" s="465"/>
      <c r="IT9" s="465"/>
      <c r="IU9" s="465"/>
      <c r="IV9" s="465"/>
      <c r="IW9" s="465"/>
      <c r="IX9" s="465"/>
      <c r="IY9" s="465"/>
      <c r="IZ9" s="465"/>
      <c r="JA9" s="465"/>
      <c r="JB9" s="465"/>
      <c r="JC9" s="465"/>
      <c r="JD9" s="465"/>
      <c r="JE9" s="465"/>
      <c r="JF9" s="465"/>
      <c r="JG9" s="465"/>
      <c r="JH9" s="465"/>
      <c r="JI9" s="465"/>
      <c r="JJ9" s="465"/>
      <c r="JK9" s="465"/>
      <c r="JL9" s="465"/>
      <c r="JM9" s="465"/>
      <c r="JN9" s="465"/>
      <c r="JO9" s="465"/>
      <c r="JP9" s="465"/>
      <c r="JQ9" s="465"/>
      <c r="JT9" s="437">
        <v>6</v>
      </c>
      <c r="JU9" s="573"/>
      <c r="JV9" s="453">
        <v>0</v>
      </c>
      <c r="JW9" s="453">
        <v>0</v>
      </c>
      <c r="JX9" s="453">
        <v>0</v>
      </c>
      <c r="JY9" s="453">
        <v>0</v>
      </c>
      <c r="JZ9" s="453">
        <v>0</v>
      </c>
      <c r="KB9" s="462" t="s">
        <v>691</v>
      </c>
      <c r="KC9" s="453">
        <f t="shared" si="0"/>
        <v>6.666666666666667</v>
      </c>
      <c r="KD9" s="429">
        <v>7</v>
      </c>
      <c r="KG9" s="437">
        <v>6</v>
      </c>
      <c r="KH9" s="463">
        <f t="shared" si="1"/>
        <v>10</v>
      </c>
      <c r="KI9" s="453">
        <v>0</v>
      </c>
      <c r="KJ9" s="453">
        <v>0</v>
      </c>
      <c r="KK9" s="453">
        <v>0</v>
      </c>
      <c r="KL9" s="453">
        <v>0</v>
      </c>
      <c r="KM9" s="453">
        <v>0</v>
      </c>
      <c r="KO9" s="462" t="s">
        <v>691</v>
      </c>
      <c r="KP9" s="453">
        <f t="shared" si="2"/>
        <v>6.666666666666667</v>
      </c>
      <c r="KQ9" s="429">
        <v>7</v>
      </c>
    </row>
    <row r="10" spans="1:329" ht="15.75" customHeight="1" x14ac:dyDescent="0.25">
      <c r="A10" s="441"/>
      <c r="B10" s="442"/>
      <c r="C10" s="668"/>
      <c r="D10" s="668"/>
      <c r="E10" s="668"/>
      <c r="F10" s="668"/>
      <c r="G10" s="668"/>
      <c r="H10" s="668"/>
      <c r="I10" s="668"/>
      <c r="J10" s="668"/>
      <c r="K10" s="679"/>
      <c r="L10" s="679"/>
      <c r="M10" s="679"/>
      <c r="N10" s="679"/>
      <c r="O10" s="679"/>
      <c r="P10" s="679"/>
      <c r="Q10" s="679"/>
      <c r="R10" s="698"/>
      <c r="S10" s="720"/>
      <c r="T10" s="720"/>
      <c r="U10" s="720"/>
      <c r="V10" s="720"/>
      <c r="W10" s="720"/>
      <c r="X10" s="720"/>
      <c r="Y10" s="720"/>
      <c r="Z10" s="720"/>
      <c r="AA10" s="743"/>
      <c r="AB10" s="743"/>
      <c r="AC10" s="743"/>
      <c r="AD10" s="743"/>
      <c r="AE10" s="743"/>
      <c r="AF10" s="743"/>
      <c r="AG10" s="743"/>
      <c r="AH10" s="743"/>
      <c r="AI10" s="718"/>
      <c r="AJ10" s="719"/>
      <c r="AK10" s="666"/>
      <c r="AL10" s="553"/>
      <c r="AM10" s="767"/>
      <c r="AN10" s="767"/>
      <c r="AO10" s="767"/>
      <c r="AP10" s="767"/>
      <c r="AQ10" s="767"/>
      <c r="AR10" s="767"/>
      <c r="AS10" s="767"/>
      <c r="AT10" s="767"/>
      <c r="AU10" s="767"/>
      <c r="AV10" s="767"/>
      <c r="AW10" s="552"/>
      <c r="AX10" s="747"/>
      <c r="AY10" s="535"/>
      <c r="AZ10" s="767"/>
      <c r="BA10" s="767"/>
      <c r="BB10" s="767"/>
      <c r="BC10" s="767"/>
      <c r="BD10" s="767"/>
      <c r="BE10" s="767"/>
      <c r="BF10" s="767"/>
      <c r="BG10" s="767"/>
      <c r="BH10" s="767"/>
      <c r="BI10" s="767"/>
      <c r="BJ10" s="536"/>
      <c r="BK10" s="747"/>
      <c r="BL10" s="535"/>
      <c r="BM10" s="767"/>
      <c r="BN10" s="767"/>
      <c r="BO10" s="767"/>
      <c r="BP10" s="767"/>
      <c r="BQ10" s="767"/>
      <c r="BR10" s="767"/>
      <c r="BS10" s="767"/>
      <c r="BT10" s="767"/>
      <c r="BU10" s="767"/>
      <c r="BV10" s="767"/>
      <c r="BW10" s="536"/>
      <c r="BX10" s="747"/>
      <c r="BY10" s="497"/>
      <c r="BZ10" s="751"/>
      <c r="CA10" s="751"/>
      <c r="CB10" s="751"/>
      <c r="CC10" s="751"/>
      <c r="CD10" s="751"/>
      <c r="CE10" s="751"/>
      <c r="CF10" s="751"/>
      <c r="CG10" s="751"/>
      <c r="CH10" s="751"/>
      <c r="CI10" s="751"/>
      <c r="CJ10" s="499"/>
      <c r="CK10" s="758"/>
      <c r="CL10" s="497"/>
      <c r="CM10" s="751"/>
      <c r="CN10" s="751"/>
      <c r="CO10" s="751"/>
      <c r="CP10" s="751"/>
      <c r="CQ10" s="751"/>
      <c r="CR10" s="751"/>
      <c r="CS10" s="751"/>
      <c r="CT10" s="751"/>
      <c r="CU10" s="751"/>
      <c r="CV10" s="751"/>
      <c r="CW10" s="499"/>
      <c r="CX10" s="758"/>
      <c r="CY10" s="497"/>
      <c r="CZ10" s="751"/>
      <c r="DA10" s="751"/>
      <c r="DB10" s="751"/>
      <c r="DC10" s="751"/>
      <c r="DD10" s="751"/>
      <c r="DE10" s="751"/>
      <c r="DF10" s="751"/>
      <c r="DG10" s="751"/>
      <c r="DH10" s="751"/>
      <c r="DI10" s="751"/>
      <c r="DJ10" s="499"/>
      <c r="DK10" s="758"/>
      <c r="DL10" s="512"/>
      <c r="DM10" s="776"/>
      <c r="DN10" s="776"/>
      <c r="DO10" s="776"/>
      <c r="DP10" s="776"/>
      <c r="DQ10" s="776"/>
      <c r="DR10" s="776"/>
      <c r="DS10" s="776"/>
      <c r="DT10" s="776"/>
      <c r="DU10" s="776"/>
      <c r="DV10" s="776"/>
      <c r="DW10" s="513"/>
      <c r="DX10" s="772"/>
      <c r="DY10" s="512"/>
      <c r="DZ10" s="776"/>
      <c r="EA10" s="776"/>
      <c r="EB10" s="776"/>
      <c r="EC10" s="776"/>
      <c r="ED10" s="776"/>
      <c r="EE10" s="776"/>
      <c r="EF10" s="776"/>
      <c r="EG10" s="776"/>
      <c r="EH10" s="776"/>
      <c r="EI10" s="776"/>
      <c r="EJ10" s="513"/>
      <c r="EK10" s="772"/>
      <c r="EL10" s="512"/>
      <c r="EM10" s="776"/>
      <c r="EN10" s="776"/>
      <c r="EO10" s="776"/>
      <c r="EP10" s="776"/>
      <c r="EQ10" s="776"/>
      <c r="ER10" s="776"/>
      <c r="ES10" s="776"/>
      <c r="ET10" s="776"/>
      <c r="EU10" s="776"/>
      <c r="EV10" s="776"/>
      <c r="EW10" s="513"/>
      <c r="EX10" s="772"/>
      <c r="EY10" s="489"/>
      <c r="EZ10" s="786"/>
      <c r="FA10" s="786"/>
      <c r="FB10" s="786"/>
      <c r="FC10" s="786"/>
      <c r="FD10" s="786"/>
      <c r="FE10" s="786"/>
      <c r="FF10" s="786"/>
      <c r="FG10" s="786"/>
      <c r="FH10" s="786"/>
      <c r="FI10" s="786"/>
      <c r="FJ10" s="488"/>
      <c r="FK10" s="704"/>
      <c r="FL10" s="489"/>
      <c r="FM10" s="786"/>
      <c r="FN10" s="786"/>
      <c r="FO10" s="786"/>
      <c r="FP10" s="786"/>
      <c r="FQ10" s="786"/>
      <c r="FR10" s="786"/>
      <c r="FS10" s="786"/>
      <c r="FT10" s="786"/>
      <c r="FU10" s="786"/>
      <c r="FV10" s="786"/>
      <c r="FW10" s="488"/>
      <c r="FX10" s="704"/>
      <c r="FY10" s="489"/>
      <c r="FZ10" s="786"/>
      <c r="GA10" s="786"/>
      <c r="GB10" s="786"/>
      <c r="GC10" s="786"/>
      <c r="GD10" s="786"/>
      <c r="GE10" s="786"/>
      <c r="GF10" s="786"/>
      <c r="GG10" s="786"/>
      <c r="GH10" s="786"/>
      <c r="GI10" s="786"/>
      <c r="GJ10" s="488"/>
      <c r="GK10" s="704"/>
      <c r="GL10" s="525"/>
      <c r="GM10" s="784"/>
      <c r="GN10" s="784"/>
      <c r="GO10" s="784"/>
      <c r="GP10" s="784"/>
      <c r="GQ10" s="784"/>
      <c r="GR10" s="784"/>
      <c r="GS10" s="784"/>
      <c r="GT10" s="784"/>
      <c r="GU10" s="784"/>
      <c r="GV10" s="784"/>
      <c r="GW10" s="526"/>
      <c r="GX10" s="795"/>
      <c r="GY10" s="525"/>
      <c r="GZ10" s="784"/>
      <c r="HA10" s="784"/>
      <c r="HB10" s="784"/>
      <c r="HC10" s="784"/>
      <c r="HD10" s="784"/>
      <c r="HE10" s="784"/>
      <c r="HF10" s="784"/>
      <c r="HG10" s="784"/>
      <c r="HH10" s="784"/>
      <c r="HI10" s="784"/>
      <c r="HJ10" s="526"/>
      <c r="HK10" s="795"/>
      <c r="HL10" s="525"/>
      <c r="HM10" s="784"/>
      <c r="HN10" s="784"/>
      <c r="HO10" s="784"/>
      <c r="HP10" s="784"/>
      <c r="HQ10" s="784"/>
      <c r="HR10" s="784"/>
      <c r="HS10" s="784"/>
      <c r="HT10" s="784"/>
      <c r="HU10" s="784"/>
      <c r="HV10" s="784"/>
      <c r="HW10" s="526"/>
      <c r="HX10" s="836"/>
      <c r="HY10" s="459"/>
      <c r="HZ10" s="464"/>
      <c r="IA10" s="464"/>
      <c r="IB10" s="464"/>
      <c r="IC10" s="464"/>
      <c r="ID10" s="464"/>
      <c r="IE10" s="464"/>
      <c r="IF10" s="460"/>
      <c r="IG10" s="666"/>
      <c r="IN10" s="831" t="s">
        <v>28</v>
      </c>
      <c r="IO10" s="831"/>
      <c r="IP10" s="831" t="s">
        <v>28</v>
      </c>
      <c r="IQ10" s="831"/>
      <c r="IR10" s="831" t="s">
        <v>28</v>
      </c>
      <c r="IS10" s="831"/>
      <c r="IT10" s="729" t="s">
        <v>28</v>
      </c>
      <c r="IU10" s="729"/>
      <c r="IV10" s="729" t="s">
        <v>28</v>
      </c>
      <c r="IW10" s="729"/>
      <c r="IX10" s="729" t="s">
        <v>28</v>
      </c>
      <c r="IY10" s="729"/>
      <c r="IZ10" s="725" t="s">
        <v>28</v>
      </c>
      <c r="JA10" s="725"/>
      <c r="JB10" s="725" t="s">
        <v>28</v>
      </c>
      <c r="JC10" s="725"/>
      <c r="JD10" s="725" t="s">
        <v>28</v>
      </c>
      <c r="JE10" s="725"/>
      <c r="JF10" s="727" t="s">
        <v>28</v>
      </c>
      <c r="JG10" s="727"/>
      <c r="JH10" s="727" t="s">
        <v>28</v>
      </c>
      <c r="JI10" s="727"/>
      <c r="JJ10" s="727" t="s">
        <v>28</v>
      </c>
      <c r="JK10" s="727"/>
      <c r="JL10" s="731" t="s">
        <v>28</v>
      </c>
      <c r="JM10" s="731"/>
      <c r="JN10" s="731" t="s">
        <v>28</v>
      </c>
      <c r="JO10" s="731"/>
      <c r="JP10" s="731" t="s">
        <v>28</v>
      </c>
      <c r="JQ10" s="731"/>
      <c r="JT10" s="437">
        <v>7</v>
      </c>
      <c r="JU10" s="573"/>
      <c r="JV10" s="453">
        <v>0</v>
      </c>
      <c r="JW10" s="453">
        <v>0</v>
      </c>
      <c r="JX10" s="453">
        <v>0</v>
      </c>
      <c r="JY10" s="453">
        <v>0</v>
      </c>
      <c r="JZ10" s="453">
        <v>0</v>
      </c>
      <c r="KB10" s="462" t="s">
        <v>692</v>
      </c>
      <c r="KC10" s="453">
        <f t="shared" si="0"/>
        <v>6.666666666666667</v>
      </c>
      <c r="KD10" s="429">
        <v>8</v>
      </c>
      <c r="KG10" s="437">
        <v>7</v>
      </c>
      <c r="KH10" s="463">
        <f t="shared" si="1"/>
        <v>10</v>
      </c>
      <c r="KI10" s="453">
        <v>0</v>
      </c>
      <c r="KJ10" s="453">
        <v>0</v>
      </c>
      <c r="KK10" s="453">
        <v>0</v>
      </c>
      <c r="KL10" s="453">
        <v>0</v>
      </c>
      <c r="KM10" s="453">
        <v>0</v>
      </c>
      <c r="KO10" s="462" t="s">
        <v>692</v>
      </c>
      <c r="KP10" s="453">
        <f t="shared" si="2"/>
        <v>6.666666666666667</v>
      </c>
      <c r="KQ10" s="429">
        <v>8</v>
      </c>
    </row>
    <row r="11" spans="1:329" ht="16.5" x14ac:dyDescent="0.25">
      <c r="A11" s="441"/>
      <c r="B11" s="442"/>
      <c r="C11" s="667"/>
      <c r="D11" s="667"/>
      <c r="E11" s="667"/>
      <c r="F11" s="667"/>
      <c r="G11" s="667"/>
      <c r="H11" s="667"/>
      <c r="I11" s="667"/>
      <c r="J11" s="667"/>
      <c r="K11" s="668"/>
      <c r="L11" s="668"/>
      <c r="M11" s="668"/>
      <c r="N11" s="668"/>
      <c r="O11" s="668"/>
      <c r="P11" s="668"/>
      <c r="Q11" s="668"/>
      <c r="R11" s="669"/>
      <c r="S11" s="679"/>
      <c r="T11" s="679"/>
      <c r="U11" s="679"/>
      <c r="V11" s="679"/>
      <c r="W11" s="679"/>
      <c r="X11" s="679"/>
      <c r="Y11" s="679"/>
      <c r="Z11" s="679"/>
      <c r="AA11" s="720"/>
      <c r="AB11" s="720"/>
      <c r="AC11" s="720"/>
      <c r="AD11" s="720"/>
      <c r="AE11" s="720"/>
      <c r="AF11" s="720"/>
      <c r="AG11" s="720"/>
      <c r="AH11" s="720"/>
      <c r="AI11" s="718"/>
      <c r="AJ11" s="719"/>
      <c r="AK11" s="666"/>
      <c r="AL11" s="553"/>
      <c r="AM11" s="767"/>
      <c r="AN11" s="767"/>
      <c r="AO11" s="767"/>
      <c r="AP11" s="767"/>
      <c r="AQ11" s="767"/>
      <c r="AR11" s="767"/>
      <c r="AS11" s="767"/>
      <c r="AT11" s="767"/>
      <c r="AU11" s="767"/>
      <c r="AV11" s="767"/>
      <c r="AW11" s="552"/>
      <c r="AX11" s="747"/>
      <c r="AY11" s="535"/>
      <c r="AZ11" s="767"/>
      <c r="BA11" s="767"/>
      <c r="BB11" s="767"/>
      <c r="BC11" s="767"/>
      <c r="BD11" s="767"/>
      <c r="BE11" s="767"/>
      <c r="BF11" s="767"/>
      <c r="BG11" s="767"/>
      <c r="BH11" s="767"/>
      <c r="BI11" s="767"/>
      <c r="BJ11" s="536"/>
      <c r="BK11" s="747"/>
      <c r="BL11" s="535"/>
      <c r="BM11" s="767"/>
      <c r="BN11" s="767"/>
      <c r="BO11" s="767"/>
      <c r="BP11" s="767"/>
      <c r="BQ11" s="767"/>
      <c r="BR11" s="767"/>
      <c r="BS11" s="767"/>
      <c r="BT11" s="767"/>
      <c r="BU11" s="767"/>
      <c r="BV11" s="767"/>
      <c r="BW11" s="536"/>
      <c r="BX11" s="747"/>
      <c r="BY11" s="497"/>
      <c r="BZ11" s="751"/>
      <c r="CA11" s="751"/>
      <c r="CB11" s="751"/>
      <c r="CC11" s="751"/>
      <c r="CD11" s="751"/>
      <c r="CE11" s="751"/>
      <c r="CF11" s="751"/>
      <c r="CG11" s="751"/>
      <c r="CH11" s="751"/>
      <c r="CI11" s="751"/>
      <c r="CJ11" s="499"/>
      <c r="CK11" s="758"/>
      <c r="CL11" s="497"/>
      <c r="CM11" s="751"/>
      <c r="CN11" s="751"/>
      <c r="CO11" s="751"/>
      <c r="CP11" s="751"/>
      <c r="CQ11" s="751"/>
      <c r="CR11" s="751"/>
      <c r="CS11" s="751"/>
      <c r="CT11" s="751"/>
      <c r="CU11" s="751"/>
      <c r="CV11" s="751"/>
      <c r="CW11" s="499"/>
      <c r="CX11" s="758"/>
      <c r="CY11" s="497"/>
      <c r="CZ11" s="751"/>
      <c r="DA11" s="751"/>
      <c r="DB11" s="751"/>
      <c r="DC11" s="751"/>
      <c r="DD11" s="751"/>
      <c r="DE11" s="751"/>
      <c r="DF11" s="751"/>
      <c r="DG11" s="751"/>
      <c r="DH11" s="751"/>
      <c r="DI11" s="751"/>
      <c r="DJ11" s="499"/>
      <c r="DK11" s="758"/>
      <c r="DL11" s="512"/>
      <c r="DM11" s="776"/>
      <c r="DN11" s="776"/>
      <c r="DO11" s="776"/>
      <c r="DP11" s="776"/>
      <c r="DQ11" s="776"/>
      <c r="DR11" s="776"/>
      <c r="DS11" s="776"/>
      <c r="DT11" s="776"/>
      <c r="DU11" s="776"/>
      <c r="DV11" s="776"/>
      <c r="DW11" s="513"/>
      <c r="DX11" s="772"/>
      <c r="DY11" s="512"/>
      <c r="DZ11" s="776"/>
      <c r="EA11" s="776"/>
      <c r="EB11" s="776"/>
      <c r="EC11" s="776"/>
      <c r="ED11" s="776"/>
      <c r="EE11" s="776"/>
      <c r="EF11" s="776"/>
      <c r="EG11" s="776"/>
      <c r="EH11" s="776"/>
      <c r="EI11" s="776"/>
      <c r="EJ11" s="513"/>
      <c r="EK11" s="772"/>
      <c r="EL11" s="512"/>
      <c r="EM11" s="776"/>
      <c r="EN11" s="776"/>
      <c r="EO11" s="776"/>
      <c r="EP11" s="776"/>
      <c r="EQ11" s="776"/>
      <c r="ER11" s="776"/>
      <c r="ES11" s="776"/>
      <c r="ET11" s="776"/>
      <c r="EU11" s="776"/>
      <c r="EV11" s="776"/>
      <c r="EW11" s="513"/>
      <c r="EX11" s="772"/>
      <c r="EY11" s="489"/>
      <c r="EZ11" s="786"/>
      <c r="FA11" s="786"/>
      <c r="FB11" s="786"/>
      <c r="FC11" s="786"/>
      <c r="FD11" s="786"/>
      <c r="FE11" s="786"/>
      <c r="FF11" s="786"/>
      <c r="FG11" s="786"/>
      <c r="FH11" s="786"/>
      <c r="FI11" s="786"/>
      <c r="FJ11" s="488"/>
      <c r="FK11" s="704"/>
      <c r="FL11" s="489"/>
      <c r="FM11" s="786"/>
      <c r="FN11" s="786"/>
      <c r="FO11" s="786"/>
      <c r="FP11" s="786"/>
      <c r="FQ11" s="786"/>
      <c r="FR11" s="786"/>
      <c r="FS11" s="786"/>
      <c r="FT11" s="786"/>
      <c r="FU11" s="786"/>
      <c r="FV11" s="786"/>
      <c r="FW11" s="488"/>
      <c r="FX11" s="704"/>
      <c r="FY11" s="489"/>
      <c r="FZ11" s="786"/>
      <c r="GA11" s="786"/>
      <c r="GB11" s="786"/>
      <c r="GC11" s="786"/>
      <c r="GD11" s="786"/>
      <c r="GE11" s="786"/>
      <c r="GF11" s="786"/>
      <c r="GG11" s="786"/>
      <c r="GH11" s="786"/>
      <c r="GI11" s="786"/>
      <c r="GJ11" s="488"/>
      <c r="GK11" s="704"/>
      <c r="GL11" s="525"/>
      <c r="GM11" s="784"/>
      <c r="GN11" s="784"/>
      <c r="GO11" s="784"/>
      <c r="GP11" s="784"/>
      <c r="GQ11" s="784"/>
      <c r="GR11" s="784"/>
      <c r="GS11" s="784"/>
      <c r="GT11" s="784"/>
      <c r="GU11" s="784"/>
      <c r="GV11" s="784"/>
      <c r="GW11" s="526"/>
      <c r="GX11" s="795"/>
      <c r="GY11" s="525"/>
      <c r="GZ11" s="784"/>
      <c r="HA11" s="784"/>
      <c r="HB11" s="784"/>
      <c r="HC11" s="784"/>
      <c r="HD11" s="784"/>
      <c r="HE11" s="784"/>
      <c r="HF11" s="784"/>
      <c r="HG11" s="784"/>
      <c r="HH11" s="784"/>
      <c r="HI11" s="784"/>
      <c r="HJ11" s="526"/>
      <c r="HK11" s="795"/>
      <c r="HL11" s="525"/>
      <c r="HM11" s="784"/>
      <c r="HN11" s="784"/>
      <c r="HO11" s="784"/>
      <c r="HP11" s="784"/>
      <c r="HQ11" s="784"/>
      <c r="HR11" s="784"/>
      <c r="HS11" s="784"/>
      <c r="HT11" s="784"/>
      <c r="HU11" s="784"/>
      <c r="HV11" s="784"/>
      <c r="HW11" s="526"/>
      <c r="HX11" s="836"/>
      <c r="HY11" s="459"/>
      <c r="HZ11" s="464"/>
      <c r="IA11" s="464"/>
      <c r="IB11" s="464"/>
      <c r="IC11" s="464"/>
      <c r="ID11" s="464"/>
      <c r="IE11" s="464"/>
      <c r="IF11" s="460"/>
      <c r="IG11" s="666"/>
      <c r="IN11" s="790" t="str">
        <f>AU16</f>
        <v>klik her</v>
      </c>
      <c r="IO11" s="790">
        <f>VLOOKUP(IN11,$IP$14:$IR$19,3,FALSE)</f>
        <v>0</v>
      </c>
      <c r="IP11" s="790" t="str">
        <f>BH16</f>
        <v>klik her</v>
      </c>
      <c r="IQ11" s="790">
        <f>VLOOKUP(IP11,$IP$14:$IR$19,3,FALSE)</f>
        <v>0</v>
      </c>
      <c r="IR11" s="790" t="str">
        <f>BU16</f>
        <v>klik her</v>
      </c>
      <c r="IS11" s="790">
        <f>VLOOKUP(IR11,$IP$14:$IR$19,3,FALSE)</f>
        <v>0</v>
      </c>
      <c r="IT11" s="798" t="str">
        <f>CH16</f>
        <v>klik her</v>
      </c>
      <c r="IU11" s="732">
        <f>VLOOKUP(IT11,$IP$14:$IR$19,3,FALSE)</f>
        <v>0</v>
      </c>
      <c r="IV11" s="798" t="str">
        <f>CU16</f>
        <v>klik her</v>
      </c>
      <c r="IW11" s="732">
        <f>VLOOKUP(IV11,$IP$14:$IR$19,3,FALSE)</f>
        <v>0</v>
      </c>
      <c r="IX11" s="798" t="str">
        <f>DH16</f>
        <v>klik her</v>
      </c>
      <c r="IY11" s="732">
        <f>VLOOKUP(IX11,$IP$14:$IR$19,3,FALSE)</f>
        <v>0</v>
      </c>
      <c r="IZ11" s="734" t="str">
        <f>DU16</f>
        <v>klik her</v>
      </c>
      <c r="JA11" s="787">
        <f>VLOOKUP(IZ11,$IP$14:$IR$19,3,FALSE)</f>
        <v>0</v>
      </c>
      <c r="JB11" s="734" t="str">
        <f>EH16</f>
        <v>klik her</v>
      </c>
      <c r="JC11" s="787">
        <f>VLOOKUP(JB11,$IP$14:$IR$19,3,FALSE)</f>
        <v>0</v>
      </c>
      <c r="JD11" s="734" t="str">
        <f>EU16</f>
        <v>klik her</v>
      </c>
      <c r="JE11" s="787">
        <f>VLOOKUP(JD11,$IP$14:$IR$19,3,FALSE)</f>
        <v>0</v>
      </c>
      <c r="JF11" s="793" t="str">
        <f>FH16</f>
        <v>klik her</v>
      </c>
      <c r="JG11" s="796">
        <f>VLOOKUP(JF11,$IP$14:$IR$19,3,FALSE)</f>
        <v>0</v>
      </c>
      <c r="JH11" s="793" t="str">
        <f>FU16</f>
        <v>klik her</v>
      </c>
      <c r="JI11" s="796">
        <f>VLOOKUP(JH11,$IP$14:$IR$19,3,FALSE)</f>
        <v>0</v>
      </c>
      <c r="JJ11" s="793" t="str">
        <f>GH16</f>
        <v>klik her</v>
      </c>
      <c r="JK11" s="796">
        <f>VLOOKUP(JJ11,$IP$14:$IR$19,3,FALSE)</f>
        <v>0</v>
      </c>
      <c r="JL11" s="699" t="str">
        <f>GU16</f>
        <v>klik her</v>
      </c>
      <c r="JM11" s="722">
        <f>VLOOKUP(JL11,$IP$14:$IR$19,3,FALSE)</f>
        <v>0</v>
      </c>
      <c r="JN11" s="699" t="str">
        <f>HH16</f>
        <v>klik her</v>
      </c>
      <c r="JO11" s="722">
        <f>VLOOKUP(JN11,$IP$14:$IR$19,3,FALSE)</f>
        <v>0</v>
      </c>
      <c r="JP11" s="699" t="str">
        <f>HU16</f>
        <v>klik her</v>
      </c>
      <c r="JQ11" s="722">
        <f>VLOOKUP(JP11,$IP$14:$IR$19,3,FALSE)</f>
        <v>0</v>
      </c>
      <c r="JT11" s="437">
        <v>8</v>
      </c>
      <c r="JU11" s="573"/>
      <c r="JV11" s="453">
        <v>0</v>
      </c>
      <c r="JW11" s="453">
        <v>0</v>
      </c>
      <c r="JX11" s="453">
        <v>0</v>
      </c>
      <c r="JY11" s="453">
        <v>0</v>
      </c>
      <c r="JZ11" s="453">
        <v>0</v>
      </c>
      <c r="KB11" s="462" t="s">
        <v>693</v>
      </c>
      <c r="KC11" s="453">
        <f t="shared" si="0"/>
        <v>6.666666666666667</v>
      </c>
      <c r="KD11" s="429">
        <v>9</v>
      </c>
      <c r="KG11" s="437">
        <v>8</v>
      </c>
      <c r="KH11" s="463">
        <f t="shared" si="1"/>
        <v>10</v>
      </c>
      <c r="KI11" s="453">
        <v>0</v>
      </c>
      <c r="KJ11" s="453">
        <v>0</v>
      </c>
      <c r="KK11" s="453">
        <v>0</v>
      </c>
      <c r="KL11" s="453">
        <v>0</v>
      </c>
      <c r="KM11" s="453">
        <v>0</v>
      </c>
      <c r="KO11" s="462" t="s">
        <v>693</v>
      </c>
      <c r="KP11" s="453">
        <f t="shared" si="2"/>
        <v>6.666666666666667</v>
      </c>
      <c r="KQ11" s="429">
        <v>9</v>
      </c>
    </row>
    <row r="12" spans="1:329" ht="15.75" customHeight="1" x14ac:dyDescent="0.25">
      <c r="A12" s="441"/>
      <c r="B12" s="442"/>
      <c r="C12" s="667"/>
      <c r="D12" s="667"/>
      <c r="E12" s="667"/>
      <c r="F12" s="667"/>
      <c r="G12" s="667"/>
      <c r="H12" s="667"/>
      <c r="I12" s="667"/>
      <c r="J12" s="667"/>
      <c r="K12" s="668"/>
      <c r="L12" s="668"/>
      <c r="M12" s="668"/>
      <c r="N12" s="668"/>
      <c r="O12" s="668"/>
      <c r="P12" s="668"/>
      <c r="Q12" s="668"/>
      <c r="R12" s="669"/>
      <c r="S12" s="679"/>
      <c r="T12" s="679"/>
      <c r="U12" s="679"/>
      <c r="V12" s="679"/>
      <c r="W12" s="679"/>
      <c r="X12" s="679"/>
      <c r="Y12" s="679"/>
      <c r="Z12" s="679"/>
      <c r="AA12" s="720"/>
      <c r="AB12" s="720"/>
      <c r="AC12" s="720"/>
      <c r="AD12" s="720"/>
      <c r="AE12" s="720"/>
      <c r="AF12" s="720"/>
      <c r="AG12" s="720"/>
      <c r="AH12" s="720"/>
      <c r="AI12" s="718"/>
      <c r="AJ12" s="719"/>
      <c r="AK12" s="666"/>
      <c r="AL12" s="553"/>
      <c r="AM12" s="767"/>
      <c r="AN12" s="767"/>
      <c r="AO12" s="767"/>
      <c r="AP12" s="767"/>
      <c r="AQ12" s="767"/>
      <c r="AR12" s="767"/>
      <c r="AS12" s="767"/>
      <c r="AT12" s="767"/>
      <c r="AU12" s="767"/>
      <c r="AV12" s="767"/>
      <c r="AW12" s="552"/>
      <c r="AX12" s="747"/>
      <c r="AY12" s="535"/>
      <c r="AZ12" s="767"/>
      <c r="BA12" s="767"/>
      <c r="BB12" s="767"/>
      <c r="BC12" s="767"/>
      <c r="BD12" s="767"/>
      <c r="BE12" s="767"/>
      <c r="BF12" s="767"/>
      <c r="BG12" s="767"/>
      <c r="BH12" s="767"/>
      <c r="BI12" s="767"/>
      <c r="BJ12" s="536"/>
      <c r="BK12" s="747"/>
      <c r="BL12" s="535"/>
      <c r="BM12" s="767"/>
      <c r="BN12" s="767"/>
      <c r="BO12" s="767"/>
      <c r="BP12" s="767"/>
      <c r="BQ12" s="767"/>
      <c r="BR12" s="767"/>
      <c r="BS12" s="767"/>
      <c r="BT12" s="767"/>
      <c r="BU12" s="767"/>
      <c r="BV12" s="767"/>
      <c r="BW12" s="536"/>
      <c r="BX12" s="747"/>
      <c r="BY12" s="497"/>
      <c r="BZ12" s="751"/>
      <c r="CA12" s="751"/>
      <c r="CB12" s="751"/>
      <c r="CC12" s="751"/>
      <c r="CD12" s="751"/>
      <c r="CE12" s="751"/>
      <c r="CF12" s="751"/>
      <c r="CG12" s="751"/>
      <c r="CH12" s="751"/>
      <c r="CI12" s="751"/>
      <c r="CJ12" s="499"/>
      <c r="CK12" s="758"/>
      <c r="CL12" s="497"/>
      <c r="CM12" s="751"/>
      <c r="CN12" s="751"/>
      <c r="CO12" s="751"/>
      <c r="CP12" s="751"/>
      <c r="CQ12" s="751"/>
      <c r="CR12" s="751"/>
      <c r="CS12" s="751"/>
      <c r="CT12" s="751"/>
      <c r="CU12" s="751"/>
      <c r="CV12" s="751"/>
      <c r="CW12" s="499"/>
      <c r="CX12" s="758"/>
      <c r="CY12" s="497"/>
      <c r="CZ12" s="751"/>
      <c r="DA12" s="751"/>
      <c r="DB12" s="751"/>
      <c r="DC12" s="751"/>
      <c r="DD12" s="751"/>
      <c r="DE12" s="751"/>
      <c r="DF12" s="751"/>
      <c r="DG12" s="751"/>
      <c r="DH12" s="751"/>
      <c r="DI12" s="751"/>
      <c r="DJ12" s="499"/>
      <c r="DK12" s="758"/>
      <c r="DL12" s="512"/>
      <c r="DM12" s="776"/>
      <c r="DN12" s="776"/>
      <c r="DO12" s="776"/>
      <c r="DP12" s="776"/>
      <c r="DQ12" s="776"/>
      <c r="DR12" s="776"/>
      <c r="DS12" s="776"/>
      <c r="DT12" s="776"/>
      <c r="DU12" s="776"/>
      <c r="DV12" s="776"/>
      <c r="DW12" s="513"/>
      <c r="DX12" s="772"/>
      <c r="DY12" s="512"/>
      <c r="DZ12" s="776"/>
      <c r="EA12" s="776"/>
      <c r="EB12" s="776"/>
      <c r="EC12" s="776"/>
      <c r="ED12" s="776"/>
      <c r="EE12" s="776"/>
      <c r="EF12" s="776"/>
      <c r="EG12" s="776"/>
      <c r="EH12" s="776"/>
      <c r="EI12" s="776"/>
      <c r="EJ12" s="513"/>
      <c r="EK12" s="772"/>
      <c r="EL12" s="512"/>
      <c r="EM12" s="776"/>
      <c r="EN12" s="776"/>
      <c r="EO12" s="776"/>
      <c r="EP12" s="776"/>
      <c r="EQ12" s="776"/>
      <c r="ER12" s="776"/>
      <c r="ES12" s="776"/>
      <c r="ET12" s="776"/>
      <c r="EU12" s="776"/>
      <c r="EV12" s="776"/>
      <c r="EW12" s="513"/>
      <c r="EX12" s="772"/>
      <c r="EY12" s="489"/>
      <c r="EZ12" s="786"/>
      <c r="FA12" s="786"/>
      <c r="FB12" s="786"/>
      <c r="FC12" s="786"/>
      <c r="FD12" s="786"/>
      <c r="FE12" s="786"/>
      <c r="FF12" s="786"/>
      <c r="FG12" s="786"/>
      <c r="FH12" s="786"/>
      <c r="FI12" s="786"/>
      <c r="FJ12" s="488"/>
      <c r="FK12" s="704"/>
      <c r="FL12" s="489"/>
      <c r="FM12" s="786"/>
      <c r="FN12" s="786"/>
      <c r="FO12" s="786"/>
      <c r="FP12" s="786"/>
      <c r="FQ12" s="786"/>
      <c r="FR12" s="786"/>
      <c r="FS12" s="786"/>
      <c r="FT12" s="786"/>
      <c r="FU12" s="786"/>
      <c r="FV12" s="786"/>
      <c r="FW12" s="488"/>
      <c r="FX12" s="704"/>
      <c r="FY12" s="489"/>
      <c r="FZ12" s="786"/>
      <c r="GA12" s="786"/>
      <c r="GB12" s="786"/>
      <c r="GC12" s="786"/>
      <c r="GD12" s="786"/>
      <c r="GE12" s="786"/>
      <c r="GF12" s="786"/>
      <c r="GG12" s="786"/>
      <c r="GH12" s="786"/>
      <c r="GI12" s="786"/>
      <c r="GJ12" s="488"/>
      <c r="GK12" s="704"/>
      <c r="GL12" s="525"/>
      <c r="GM12" s="784"/>
      <c r="GN12" s="784"/>
      <c r="GO12" s="784"/>
      <c r="GP12" s="784"/>
      <c r="GQ12" s="784"/>
      <c r="GR12" s="784"/>
      <c r="GS12" s="784"/>
      <c r="GT12" s="784"/>
      <c r="GU12" s="784"/>
      <c r="GV12" s="784"/>
      <c r="GW12" s="526"/>
      <c r="GX12" s="795"/>
      <c r="GY12" s="525"/>
      <c r="GZ12" s="784"/>
      <c r="HA12" s="784"/>
      <c r="HB12" s="784"/>
      <c r="HC12" s="784"/>
      <c r="HD12" s="784"/>
      <c r="HE12" s="784"/>
      <c r="HF12" s="784"/>
      <c r="HG12" s="784"/>
      <c r="HH12" s="784"/>
      <c r="HI12" s="784"/>
      <c r="HJ12" s="526"/>
      <c r="HK12" s="795"/>
      <c r="HL12" s="525"/>
      <c r="HM12" s="784"/>
      <c r="HN12" s="784"/>
      <c r="HO12" s="784"/>
      <c r="HP12" s="784"/>
      <c r="HQ12" s="784"/>
      <c r="HR12" s="784"/>
      <c r="HS12" s="784"/>
      <c r="HT12" s="784"/>
      <c r="HU12" s="784"/>
      <c r="HV12" s="784"/>
      <c r="HW12" s="526"/>
      <c r="HX12" s="836"/>
      <c r="HY12" s="459"/>
      <c r="HZ12" s="464"/>
      <c r="IA12" s="464"/>
      <c r="IB12" s="464"/>
      <c r="IC12" s="464"/>
      <c r="ID12" s="464"/>
      <c r="IE12" s="464"/>
      <c r="IF12" s="460"/>
      <c r="IG12" s="666"/>
      <c r="IN12" s="790"/>
      <c r="IO12" s="790"/>
      <c r="IP12" s="790"/>
      <c r="IQ12" s="790"/>
      <c r="IR12" s="790"/>
      <c r="IS12" s="790"/>
      <c r="IT12" s="798"/>
      <c r="IU12" s="733"/>
      <c r="IV12" s="798"/>
      <c r="IW12" s="733"/>
      <c r="IX12" s="798"/>
      <c r="IY12" s="733"/>
      <c r="IZ12" s="734"/>
      <c r="JA12" s="788"/>
      <c r="JB12" s="734"/>
      <c r="JC12" s="788"/>
      <c r="JD12" s="734"/>
      <c r="JE12" s="788"/>
      <c r="JF12" s="793"/>
      <c r="JG12" s="797"/>
      <c r="JH12" s="793"/>
      <c r="JI12" s="797"/>
      <c r="JJ12" s="793"/>
      <c r="JK12" s="797"/>
      <c r="JL12" s="699"/>
      <c r="JM12" s="723"/>
      <c r="JN12" s="699"/>
      <c r="JO12" s="723"/>
      <c r="JP12" s="699"/>
      <c r="JQ12" s="723"/>
      <c r="JT12" s="437">
        <v>9</v>
      </c>
      <c r="JU12" s="573">
        <f t="shared" ref="JU12:JU19" si="3">IN$34</f>
        <v>0</v>
      </c>
      <c r="JV12" s="453">
        <v>0</v>
      </c>
      <c r="JW12" s="453">
        <v>0</v>
      </c>
      <c r="JX12" s="453">
        <v>0</v>
      </c>
      <c r="JY12" s="453">
        <v>0</v>
      </c>
      <c r="JZ12" s="453">
        <v>0</v>
      </c>
      <c r="KB12" s="462" t="s">
        <v>694</v>
      </c>
      <c r="KC12" s="453">
        <f t="shared" si="0"/>
        <v>6.666666666666667</v>
      </c>
      <c r="KD12" s="429">
        <v>10</v>
      </c>
      <c r="KG12" s="437">
        <v>9</v>
      </c>
      <c r="KH12" s="463">
        <f t="shared" si="1"/>
        <v>10</v>
      </c>
      <c r="KI12" s="453">
        <v>0</v>
      </c>
      <c r="KJ12" s="453">
        <v>0</v>
      </c>
      <c r="KK12" s="453">
        <v>0</v>
      </c>
      <c r="KL12" s="453">
        <v>0</v>
      </c>
      <c r="KM12" s="453">
        <v>0</v>
      </c>
      <c r="KO12" s="462" t="s">
        <v>694</v>
      </c>
      <c r="KP12" s="453">
        <f t="shared" si="2"/>
        <v>6.666666666666667</v>
      </c>
      <c r="KQ12" s="429">
        <v>10</v>
      </c>
    </row>
    <row r="13" spans="1:329" ht="15.75" customHeight="1" x14ac:dyDescent="0.25">
      <c r="A13" s="441"/>
      <c r="B13" s="442"/>
      <c r="C13" s="667"/>
      <c r="D13" s="667"/>
      <c r="E13" s="667"/>
      <c r="F13" s="667"/>
      <c r="G13" s="667"/>
      <c r="H13" s="667"/>
      <c r="I13" s="667"/>
      <c r="J13" s="667"/>
      <c r="K13" s="668"/>
      <c r="L13" s="668"/>
      <c r="M13" s="668"/>
      <c r="N13" s="668"/>
      <c r="O13" s="668"/>
      <c r="P13" s="668"/>
      <c r="Q13" s="668"/>
      <c r="R13" s="669"/>
      <c r="S13" s="679"/>
      <c r="T13" s="679"/>
      <c r="U13" s="679"/>
      <c r="V13" s="679"/>
      <c r="W13" s="679"/>
      <c r="X13" s="679"/>
      <c r="Y13" s="679"/>
      <c r="Z13" s="679"/>
      <c r="AA13" s="720"/>
      <c r="AB13" s="720"/>
      <c r="AC13" s="720"/>
      <c r="AD13" s="720"/>
      <c r="AE13" s="720"/>
      <c r="AF13" s="720"/>
      <c r="AG13" s="720"/>
      <c r="AH13" s="720"/>
      <c r="AI13" s="718"/>
      <c r="AJ13" s="719"/>
      <c r="AK13" s="666"/>
      <c r="AL13" s="553"/>
      <c r="AM13" s="538"/>
      <c r="AN13" s="538"/>
      <c r="AO13" s="538"/>
      <c r="AP13" s="538"/>
      <c r="AQ13" s="538"/>
      <c r="AR13" s="538"/>
      <c r="AS13" s="538"/>
      <c r="AT13" s="538"/>
      <c r="AU13" s="538"/>
      <c r="AV13" s="538"/>
      <c r="AW13" s="552"/>
      <c r="AX13" s="747"/>
      <c r="AY13" s="535"/>
      <c r="AZ13" s="537"/>
      <c r="BA13" s="537"/>
      <c r="BB13" s="537"/>
      <c r="BC13" s="537"/>
      <c r="BD13" s="537"/>
      <c r="BE13" s="538"/>
      <c r="BF13" s="537"/>
      <c r="BG13" s="537"/>
      <c r="BH13" s="537"/>
      <c r="BI13" s="537"/>
      <c r="BJ13" s="536"/>
      <c r="BK13" s="747"/>
      <c r="BL13" s="535"/>
      <c r="BM13" s="537"/>
      <c r="BN13" s="537"/>
      <c r="BO13" s="537"/>
      <c r="BP13" s="537"/>
      <c r="BQ13" s="537"/>
      <c r="BR13" s="538"/>
      <c r="BS13" s="537"/>
      <c r="BT13" s="537"/>
      <c r="BU13" s="537"/>
      <c r="BV13" s="537"/>
      <c r="BW13" s="536"/>
      <c r="BX13" s="747"/>
      <c r="BY13" s="497"/>
      <c r="BZ13" s="498"/>
      <c r="CA13" s="498"/>
      <c r="CB13" s="498"/>
      <c r="CC13" s="498"/>
      <c r="CD13" s="498"/>
      <c r="CE13" s="503"/>
      <c r="CF13" s="498"/>
      <c r="CG13" s="498"/>
      <c r="CH13" s="498"/>
      <c r="CI13" s="498"/>
      <c r="CJ13" s="499"/>
      <c r="CK13" s="758"/>
      <c r="CL13" s="497"/>
      <c r="CM13" s="762"/>
      <c r="CN13" s="762"/>
      <c r="CO13" s="762"/>
      <c r="CP13" s="762"/>
      <c r="CQ13" s="762"/>
      <c r="CR13" s="762"/>
      <c r="CS13" s="762"/>
      <c r="CT13" s="762"/>
      <c r="CU13" s="762"/>
      <c r="CV13" s="762"/>
      <c r="CW13" s="499"/>
      <c r="CX13" s="758"/>
      <c r="CY13" s="497"/>
      <c r="CZ13" s="498"/>
      <c r="DA13" s="498"/>
      <c r="DB13" s="498"/>
      <c r="DC13" s="498"/>
      <c r="DD13" s="498"/>
      <c r="DE13" s="503"/>
      <c r="DF13" s="498"/>
      <c r="DG13" s="498"/>
      <c r="DH13" s="498"/>
      <c r="DI13" s="498"/>
      <c r="DJ13" s="499"/>
      <c r="DK13" s="758"/>
      <c r="DL13" s="512"/>
      <c r="DM13" s="514"/>
      <c r="DN13" s="514"/>
      <c r="DO13" s="514"/>
      <c r="DP13" s="514"/>
      <c r="DQ13" s="514"/>
      <c r="DR13" s="515"/>
      <c r="DS13" s="514"/>
      <c r="DT13" s="514"/>
      <c r="DU13" s="514"/>
      <c r="DV13" s="514"/>
      <c r="DW13" s="513"/>
      <c r="DX13" s="772"/>
      <c r="DY13" s="512"/>
      <c r="DZ13" s="514"/>
      <c r="EA13" s="514"/>
      <c r="EB13" s="514"/>
      <c r="EC13" s="514"/>
      <c r="ED13" s="514"/>
      <c r="EE13" s="515"/>
      <c r="EF13" s="514"/>
      <c r="EG13" s="514"/>
      <c r="EH13" s="514"/>
      <c r="EI13" s="514"/>
      <c r="EJ13" s="513"/>
      <c r="EK13" s="772"/>
      <c r="EL13" s="512"/>
      <c r="EM13" s="514"/>
      <c r="EN13" s="514"/>
      <c r="EO13" s="514"/>
      <c r="EP13" s="514"/>
      <c r="EQ13" s="514"/>
      <c r="ER13" s="515"/>
      <c r="ES13" s="514"/>
      <c r="ET13" s="514"/>
      <c r="EU13" s="514"/>
      <c r="EV13" s="514"/>
      <c r="EW13" s="513"/>
      <c r="EX13" s="772"/>
      <c r="EY13" s="489"/>
      <c r="EZ13" s="490"/>
      <c r="FA13" s="490"/>
      <c r="FB13" s="490"/>
      <c r="FC13" s="490"/>
      <c r="FD13" s="490"/>
      <c r="FE13" s="487"/>
      <c r="FF13" s="490"/>
      <c r="FG13" s="490"/>
      <c r="FH13" s="490"/>
      <c r="FI13" s="490"/>
      <c r="FJ13" s="488"/>
      <c r="FK13" s="704"/>
      <c r="FL13" s="489"/>
      <c r="FM13" s="490"/>
      <c r="FN13" s="490"/>
      <c r="FO13" s="490"/>
      <c r="FP13" s="490"/>
      <c r="FQ13" s="490"/>
      <c r="FR13" s="487"/>
      <c r="FS13" s="490"/>
      <c r="FT13" s="490"/>
      <c r="FU13" s="490"/>
      <c r="FV13" s="490"/>
      <c r="FW13" s="488"/>
      <c r="FX13" s="704"/>
      <c r="FY13" s="489"/>
      <c r="FZ13" s="490"/>
      <c r="GA13" s="490"/>
      <c r="GB13" s="490"/>
      <c r="GC13" s="490"/>
      <c r="GD13" s="490"/>
      <c r="GE13" s="487"/>
      <c r="GF13" s="490"/>
      <c r="GG13" s="490"/>
      <c r="GH13" s="490"/>
      <c r="GI13" s="490"/>
      <c r="GJ13" s="488"/>
      <c r="GK13" s="704"/>
      <c r="GL13" s="525"/>
      <c r="GM13" s="527"/>
      <c r="GN13" s="527"/>
      <c r="GO13" s="527"/>
      <c r="GP13" s="527"/>
      <c r="GQ13" s="527"/>
      <c r="GR13" s="528"/>
      <c r="GS13" s="527"/>
      <c r="GT13" s="527"/>
      <c r="GU13" s="527"/>
      <c r="GV13" s="527"/>
      <c r="GW13" s="526"/>
      <c r="GX13" s="795"/>
      <c r="GY13" s="525"/>
      <c r="GZ13" s="527"/>
      <c r="HA13" s="527"/>
      <c r="HB13" s="527"/>
      <c r="HC13" s="527"/>
      <c r="HD13" s="527"/>
      <c r="HE13" s="528"/>
      <c r="HF13" s="527"/>
      <c r="HG13" s="527"/>
      <c r="HH13" s="527"/>
      <c r="HI13" s="527"/>
      <c r="HJ13" s="526"/>
      <c r="HK13" s="795"/>
      <c r="HL13" s="525"/>
      <c r="HM13" s="527"/>
      <c r="HN13" s="527"/>
      <c r="HO13" s="527"/>
      <c r="HP13" s="527"/>
      <c r="HQ13" s="527"/>
      <c r="HR13" s="528"/>
      <c r="HS13" s="527"/>
      <c r="HT13" s="527"/>
      <c r="HU13" s="527"/>
      <c r="HV13" s="527"/>
      <c r="HW13" s="526"/>
      <c r="HX13" s="836"/>
      <c r="HY13" s="459"/>
      <c r="HZ13" s="464"/>
      <c r="IA13" s="464"/>
      <c r="IB13" s="464"/>
      <c r="IC13" s="464"/>
      <c r="ID13" s="464"/>
      <c r="IE13" s="464"/>
      <c r="IF13" s="460"/>
      <c r="IG13" s="666"/>
      <c r="JT13" s="437">
        <v>10</v>
      </c>
      <c r="JU13" s="573">
        <f t="shared" si="3"/>
        <v>0</v>
      </c>
      <c r="JV13" s="453">
        <v>0</v>
      </c>
      <c r="JW13" s="453">
        <v>0</v>
      </c>
      <c r="JX13" s="453">
        <v>0</v>
      </c>
      <c r="JY13" s="453">
        <v>0</v>
      </c>
      <c r="JZ13" s="453">
        <v>0</v>
      </c>
      <c r="KB13" s="462" t="s">
        <v>695</v>
      </c>
      <c r="KC13" s="453">
        <f t="shared" si="0"/>
        <v>6.666666666666667</v>
      </c>
      <c r="KD13" s="458">
        <v>11</v>
      </c>
      <c r="KG13" s="437">
        <v>10</v>
      </c>
      <c r="KH13" s="463">
        <f t="shared" si="1"/>
        <v>10</v>
      </c>
      <c r="KI13" s="453">
        <v>0</v>
      </c>
      <c r="KJ13" s="453">
        <v>0</v>
      </c>
      <c r="KK13" s="453">
        <v>0</v>
      </c>
      <c r="KL13" s="453">
        <v>0</v>
      </c>
      <c r="KM13" s="453">
        <v>0</v>
      </c>
      <c r="KO13" s="462" t="s">
        <v>695</v>
      </c>
      <c r="KP13" s="453">
        <f t="shared" si="2"/>
        <v>6.666666666666667</v>
      </c>
      <c r="KQ13" s="458">
        <v>11</v>
      </c>
    </row>
    <row r="14" spans="1:329" ht="15.75" customHeight="1" x14ac:dyDescent="0.25">
      <c r="A14" s="441"/>
      <c r="B14" s="442"/>
      <c r="C14" s="667"/>
      <c r="D14" s="667"/>
      <c r="E14" s="667"/>
      <c r="F14" s="667"/>
      <c r="G14" s="667"/>
      <c r="H14" s="667"/>
      <c r="I14" s="667"/>
      <c r="J14" s="667"/>
      <c r="K14" s="668"/>
      <c r="L14" s="668"/>
      <c r="M14" s="668"/>
      <c r="N14" s="668"/>
      <c r="O14" s="668"/>
      <c r="P14" s="668"/>
      <c r="Q14" s="668"/>
      <c r="R14" s="669"/>
      <c r="S14" s="679"/>
      <c r="T14" s="679"/>
      <c r="U14" s="679"/>
      <c r="V14" s="679"/>
      <c r="W14" s="679"/>
      <c r="X14" s="679"/>
      <c r="Y14" s="679"/>
      <c r="Z14" s="679"/>
      <c r="AA14" s="720"/>
      <c r="AB14" s="720"/>
      <c r="AC14" s="720"/>
      <c r="AD14" s="720"/>
      <c r="AE14" s="720"/>
      <c r="AF14" s="720"/>
      <c r="AG14" s="720"/>
      <c r="AH14" s="720"/>
      <c r="AI14" s="718"/>
      <c r="AJ14" s="719"/>
      <c r="AK14" s="666"/>
      <c r="AL14" s="553"/>
      <c r="AM14" s="691" t="s">
        <v>704</v>
      </c>
      <c r="AN14" s="691"/>
      <c r="AO14" s="691"/>
      <c r="AP14" s="691"/>
      <c r="AQ14" s="691"/>
      <c r="AR14" s="691"/>
      <c r="AS14" s="691"/>
      <c r="AT14" s="691"/>
      <c r="AU14" s="691"/>
      <c r="AV14" s="691"/>
      <c r="AW14" s="552"/>
      <c r="AX14" s="747"/>
      <c r="AY14" s="535"/>
      <c r="AZ14" s="691" t="s">
        <v>704</v>
      </c>
      <c r="BA14" s="691"/>
      <c r="BB14" s="691"/>
      <c r="BC14" s="691"/>
      <c r="BD14" s="691"/>
      <c r="BE14" s="691"/>
      <c r="BF14" s="691"/>
      <c r="BG14" s="691"/>
      <c r="BH14" s="691"/>
      <c r="BI14" s="691"/>
      <c r="BJ14" s="536"/>
      <c r="BK14" s="747"/>
      <c r="BL14" s="535"/>
      <c r="BM14" s="691" t="s">
        <v>704</v>
      </c>
      <c r="BN14" s="691"/>
      <c r="BO14" s="691"/>
      <c r="BP14" s="691"/>
      <c r="BQ14" s="691"/>
      <c r="BR14" s="691"/>
      <c r="BS14" s="691"/>
      <c r="BT14" s="691"/>
      <c r="BU14" s="691"/>
      <c r="BV14" s="691"/>
      <c r="BW14" s="536"/>
      <c r="BX14" s="747"/>
      <c r="BY14" s="497"/>
      <c r="BZ14" s="762" t="s">
        <v>704</v>
      </c>
      <c r="CA14" s="762"/>
      <c r="CB14" s="762"/>
      <c r="CC14" s="762"/>
      <c r="CD14" s="762"/>
      <c r="CE14" s="762"/>
      <c r="CF14" s="762"/>
      <c r="CG14" s="762"/>
      <c r="CH14" s="762"/>
      <c r="CI14" s="762"/>
      <c r="CJ14" s="499"/>
      <c r="CK14" s="758"/>
      <c r="CL14" s="497"/>
      <c r="CM14" s="762" t="s">
        <v>705</v>
      </c>
      <c r="CN14" s="762"/>
      <c r="CO14" s="762"/>
      <c r="CP14" s="762"/>
      <c r="CQ14" s="762"/>
      <c r="CR14" s="762"/>
      <c r="CS14" s="762"/>
      <c r="CT14" s="762"/>
      <c r="CU14" s="762"/>
      <c r="CV14" s="762"/>
      <c r="CW14" s="499"/>
      <c r="CX14" s="758"/>
      <c r="CY14" s="497"/>
      <c r="CZ14" s="762" t="s">
        <v>704</v>
      </c>
      <c r="DA14" s="762"/>
      <c r="DB14" s="762"/>
      <c r="DC14" s="762"/>
      <c r="DD14" s="762"/>
      <c r="DE14" s="762"/>
      <c r="DF14" s="762"/>
      <c r="DG14" s="762"/>
      <c r="DH14" s="762"/>
      <c r="DI14" s="762"/>
      <c r="DJ14" s="499"/>
      <c r="DK14" s="758"/>
      <c r="DL14" s="512"/>
      <c r="DM14" s="709" t="s">
        <v>704</v>
      </c>
      <c r="DN14" s="709"/>
      <c r="DO14" s="709"/>
      <c r="DP14" s="709"/>
      <c r="DQ14" s="709"/>
      <c r="DR14" s="709"/>
      <c r="DS14" s="709"/>
      <c r="DT14" s="709"/>
      <c r="DU14" s="709"/>
      <c r="DV14" s="709"/>
      <c r="DW14" s="513"/>
      <c r="DX14" s="772"/>
      <c r="DY14" s="512"/>
      <c r="DZ14" s="709" t="s">
        <v>704</v>
      </c>
      <c r="EA14" s="709"/>
      <c r="EB14" s="709"/>
      <c r="EC14" s="709"/>
      <c r="ED14" s="709"/>
      <c r="EE14" s="709"/>
      <c r="EF14" s="709"/>
      <c r="EG14" s="709"/>
      <c r="EH14" s="709"/>
      <c r="EI14" s="709"/>
      <c r="EJ14" s="513"/>
      <c r="EK14" s="772"/>
      <c r="EL14" s="512"/>
      <c r="EM14" s="709" t="s">
        <v>704</v>
      </c>
      <c r="EN14" s="709"/>
      <c r="EO14" s="709"/>
      <c r="EP14" s="709"/>
      <c r="EQ14" s="709"/>
      <c r="ER14" s="709"/>
      <c r="ES14" s="709"/>
      <c r="ET14" s="709"/>
      <c r="EU14" s="709"/>
      <c r="EV14" s="709"/>
      <c r="EW14" s="513"/>
      <c r="EX14" s="772"/>
      <c r="EY14" s="489"/>
      <c r="EZ14" s="701" t="s">
        <v>705</v>
      </c>
      <c r="FA14" s="701"/>
      <c r="FB14" s="701"/>
      <c r="FC14" s="701"/>
      <c r="FD14" s="701"/>
      <c r="FE14" s="701"/>
      <c r="FF14" s="701"/>
      <c r="FG14" s="701"/>
      <c r="FH14" s="701"/>
      <c r="FI14" s="701"/>
      <c r="FJ14" s="488"/>
      <c r="FK14" s="704"/>
      <c r="FL14" s="489"/>
      <c r="FM14" s="701" t="s">
        <v>704</v>
      </c>
      <c r="FN14" s="701"/>
      <c r="FO14" s="701"/>
      <c r="FP14" s="701"/>
      <c r="FQ14" s="701"/>
      <c r="FR14" s="701"/>
      <c r="FS14" s="701"/>
      <c r="FT14" s="701"/>
      <c r="FU14" s="701"/>
      <c r="FV14" s="701"/>
      <c r="FW14" s="488"/>
      <c r="FX14" s="704"/>
      <c r="FY14" s="489"/>
      <c r="FZ14" s="701" t="s">
        <v>704</v>
      </c>
      <c r="GA14" s="701"/>
      <c r="GB14" s="701"/>
      <c r="GC14" s="701"/>
      <c r="GD14" s="701"/>
      <c r="GE14" s="701"/>
      <c r="GF14" s="701"/>
      <c r="GG14" s="701"/>
      <c r="GH14" s="701"/>
      <c r="GI14" s="701"/>
      <c r="GJ14" s="488"/>
      <c r="GK14" s="704"/>
      <c r="GL14" s="525"/>
      <c r="GM14" s="706" t="s">
        <v>704</v>
      </c>
      <c r="GN14" s="706"/>
      <c r="GO14" s="706"/>
      <c r="GP14" s="706"/>
      <c r="GQ14" s="706"/>
      <c r="GR14" s="706"/>
      <c r="GS14" s="706"/>
      <c r="GT14" s="706"/>
      <c r="GU14" s="706"/>
      <c r="GV14" s="706"/>
      <c r="GW14" s="526"/>
      <c r="GX14" s="795"/>
      <c r="GY14" s="525"/>
      <c r="GZ14" s="706" t="s">
        <v>705</v>
      </c>
      <c r="HA14" s="706"/>
      <c r="HB14" s="706"/>
      <c r="HC14" s="706"/>
      <c r="HD14" s="706"/>
      <c r="HE14" s="706"/>
      <c r="HF14" s="706"/>
      <c r="HG14" s="706"/>
      <c r="HH14" s="706"/>
      <c r="HI14" s="706"/>
      <c r="HJ14" s="526"/>
      <c r="HK14" s="795"/>
      <c r="HL14" s="525"/>
      <c r="HM14" s="706" t="s">
        <v>704</v>
      </c>
      <c r="HN14" s="706"/>
      <c r="HO14" s="706"/>
      <c r="HP14" s="706"/>
      <c r="HQ14" s="706"/>
      <c r="HR14" s="706"/>
      <c r="HS14" s="706"/>
      <c r="HT14" s="706"/>
      <c r="HU14" s="706"/>
      <c r="HV14" s="706"/>
      <c r="HW14" s="526"/>
      <c r="HX14" s="836"/>
      <c r="HY14" s="459"/>
      <c r="HZ14" s="464"/>
      <c r="IA14" s="464"/>
      <c r="IB14" s="464"/>
      <c r="IC14" s="464"/>
      <c r="ID14" s="464"/>
      <c r="IE14" s="464"/>
      <c r="IF14" s="460"/>
      <c r="IG14" s="666"/>
      <c r="IN14" s="791" t="s">
        <v>27</v>
      </c>
      <c r="IO14" s="791"/>
      <c r="IP14" s="791" t="s">
        <v>27</v>
      </c>
      <c r="IQ14" s="791"/>
      <c r="IR14" s="466"/>
      <c r="IS14" s="467"/>
      <c r="IU14" s="789" t="s">
        <v>27</v>
      </c>
      <c r="IV14" s="789"/>
      <c r="IW14" s="466"/>
      <c r="JC14" s="800" t="s">
        <v>681</v>
      </c>
      <c r="JD14" s="800"/>
      <c r="JE14" s="819" t="s">
        <v>683</v>
      </c>
      <c r="JF14" s="820"/>
      <c r="JI14" s="468"/>
      <c r="JJ14" s="468"/>
      <c r="JK14" s="468"/>
      <c r="JL14" s="468"/>
      <c r="JM14" s="468"/>
      <c r="JN14" s="468"/>
      <c r="JO14" s="468"/>
      <c r="JP14" s="468"/>
      <c r="JQ14" s="468"/>
      <c r="JT14" s="437">
        <v>11</v>
      </c>
      <c r="JU14" s="573">
        <f t="shared" si="3"/>
        <v>0</v>
      </c>
      <c r="JV14" s="453">
        <v>0</v>
      </c>
      <c r="JW14" s="453">
        <v>0</v>
      </c>
      <c r="JX14" s="453">
        <v>0</v>
      </c>
      <c r="JY14" s="453">
        <v>0</v>
      </c>
      <c r="JZ14" s="453">
        <v>0</v>
      </c>
      <c r="KB14" s="462" t="s">
        <v>696</v>
      </c>
      <c r="KC14" s="453">
        <f t="shared" si="0"/>
        <v>6.666666666666667</v>
      </c>
      <c r="KD14" s="429">
        <v>12</v>
      </c>
      <c r="KG14" s="437">
        <v>11</v>
      </c>
      <c r="KH14" s="463">
        <f t="shared" si="1"/>
        <v>10</v>
      </c>
      <c r="KI14" s="453">
        <v>0</v>
      </c>
      <c r="KJ14" s="453">
        <v>0</v>
      </c>
      <c r="KK14" s="453">
        <v>0</v>
      </c>
      <c r="KL14" s="453">
        <v>0</v>
      </c>
      <c r="KM14" s="453">
        <v>0</v>
      </c>
      <c r="KO14" s="462" t="s">
        <v>696</v>
      </c>
      <c r="KP14" s="453">
        <f t="shared" si="2"/>
        <v>6.666666666666667</v>
      </c>
      <c r="KQ14" s="429">
        <v>12</v>
      </c>
    </row>
    <row r="15" spans="1:329" ht="15" customHeight="1" x14ac:dyDescent="0.25">
      <c r="A15" s="441"/>
      <c r="B15" s="442"/>
      <c r="C15" s="667"/>
      <c r="D15" s="667"/>
      <c r="E15" s="667"/>
      <c r="F15" s="667"/>
      <c r="G15" s="667"/>
      <c r="H15" s="667"/>
      <c r="I15" s="667"/>
      <c r="J15" s="667"/>
      <c r="K15" s="668"/>
      <c r="L15" s="668"/>
      <c r="M15" s="668"/>
      <c r="N15" s="668"/>
      <c r="O15" s="668"/>
      <c r="P15" s="668"/>
      <c r="Q15" s="668"/>
      <c r="R15" s="669"/>
      <c r="S15" s="679"/>
      <c r="T15" s="679"/>
      <c r="U15" s="679"/>
      <c r="V15" s="679"/>
      <c r="W15" s="679"/>
      <c r="X15" s="679"/>
      <c r="Y15" s="679"/>
      <c r="Z15" s="679"/>
      <c r="AA15" s="720"/>
      <c r="AB15" s="720"/>
      <c r="AC15" s="720"/>
      <c r="AD15" s="720"/>
      <c r="AE15" s="720"/>
      <c r="AF15" s="720"/>
      <c r="AG15" s="720"/>
      <c r="AH15" s="720"/>
      <c r="AI15" s="718"/>
      <c r="AJ15" s="719"/>
      <c r="AK15" s="666"/>
      <c r="AL15" s="553"/>
      <c r="AM15" s="739" t="str">
        <f>"Hvor højt/lavt skal 'nedenstående principper' prioriteres?"</f>
        <v>Hvor højt/lavt skal 'nedenstående principper' prioriteres?</v>
      </c>
      <c r="AN15" s="739"/>
      <c r="AO15" s="739"/>
      <c r="AP15" s="739"/>
      <c r="AQ15" s="739"/>
      <c r="AR15" s="739"/>
      <c r="AS15" s="739"/>
      <c r="AT15" s="745"/>
      <c r="AU15" s="749" t="s">
        <v>27</v>
      </c>
      <c r="AV15" s="749"/>
      <c r="AW15" s="558"/>
      <c r="AX15" s="747"/>
      <c r="AY15" s="535"/>
      <c r="AZ15" s="739" t="str">
        <f>"Hvor højt/lavt skal nedenstående principper prioriteres?"</f>
        <v>Hvor højt/lavt skal nedenstående principper prioriteres?</v>
      </c>
      <c r="BA15" s="739"/>
      <c r="BB15" s="739"/>
      <c r="BC15" s="739"/>
      <c r="BD15" s="739"/>
      <c r="BE15" s="739"/>
      <c r="BF15" s="739"/>
      <c r="BG15" s="745"/>
      <c r="BH15" s="749" t="s">
        <v>27</v>
      </c>
      <c r="BI15" s="749"/>
      <c r="BJ15" s="536"/>
      <c r="BK15" s="747"/>
      <c r="BL15" s="535"/>
      <c r="BM15" s="739" t="s">
        <v>743</v>
      </c>
      <c r="BN15" s="739"/>
      <c r="BO15" s="739"/>
      <c r="BP15" s="739"/>
      <c r="BQ15" s="739"/>
      <c r="BR15" s="739"/>
      <c r="BS15" s="739"/>
      <c r="BT15" s="745"/>
      <c r="BU15" s="749" t="s">
        <v>27</v>
      </c>
      <c r="BV15" s="749"/>
      <c r="BW15" s="536"/>
      <c r="BX15" s="747"/>
      <c r="BY15" s="497"/>
      <c r="BZ15" s="670" t="s">
        <v>749</v>
      </c>
      <c r="CA15" s="670"/>
      <c r="CB15" s="670"/>
      <c r="CC15" s="670"/>
      <c r="CD15" s="670"/>
      <c r="CE15" s="670"/>
      <c r="CF15" s="670"/>
      <c r="CG15" s="671"/>
      <c r="CH15" s="759" t="s">
        <v>27</v>
      </c>
      <c r="CI15" s="759"/>
      <c r="CJ15" s="499"/>
      <c r="CK15" s="758"/>
      <c r="CL15" s="497"/>
      <c r="CM15" s="670" t="s">
        <v>743</v>
      </c>
      <c r="CN15" s="670"/>
      <c r="CO15" s="670"/>
      <c r="CP15" s="670"/>
      <c r="CQ15" s="670"/>
      <c r="CR15" s="670"/>
      <c r="CS15" s="670"/>
      <c r="CT15" s="671"/>
      <c r="CU15" s="760" t="s">
        <v>27</v>
      </c>
      <c r="CV15" s="761"/>
      <c r="CW15" s="499"/>
      <c r="CX15" s="758"/>
      <c r="CY15" s="497"/>
      <c r="CZ15" s="670" t="str">
        <f>"Hvor højt/lavt skal '"&amp;CZ3&amp;"' prioriteres?"</f>
        <v>Hvor højt/lavt skal 'Blå kvaliteter' prioriteres?</v>
      </c>
      <c r="DA15" s="670"/>
      <c r="DB15" s="670"/>
      <c r="DC15" s="670"/>
      <c r="DD15" s="670"/>
      <c r="DE15" s="670"/>
      <c r="DF15" s="670"/>
      <c r="DG15" s="671"/>
      <c r="DH15" s="759" t="s">
        <v>27</v>
      </c>
      <c r="DI15" s="759"/>
      <c r="DJ15" s="499"/>
      <c r="DK15" s="758"/>
      <c r="DL15" s="512"/>
      <c r="DM15" s="643" t="str">
        <f>"Hvor højt/lavt skal '"&amp;DM3&amp;"' prioriteres?"</f>
        <v>Hvor højt/lavt skal 'Forbindelser' prioriteres?</v>
      </c>
      <c r="DN15" s="643"/>
      <c r="DO15" s="643"/>
      <c r="DP15" s="643"/>
      <c r="DQ15" s="643"/>
      <c r="DR15" s="643"/>
      <c r="DS15" s="643"/>
      <c r="DT15" s="700"/>
      <c r="DU15" s="683" t="s">
        <v>27</v>
      </c>
      <c r="DV15" s="683"/>
      <c r="DW15" s="513"/>
      <c r="DX15" s="772"/>
      <c r="DY15" s="512"/>
      <c r="DZ15" s="643" t="s">
        <v>745</v>
      </c>
      <c r="EA15" s="643"/>
      <c r="EB15" s="643"/>
      <c r="EC15" s="643"/>
      <c r="ED15" s="643"/>
      <c r="EE15" s="643"/>
      <c r="EF15" s="643"/>
      <c r="EG15" s="700"/>
      <c r="EH15" s="683" t="s">
        <v>27</v>
      </c>
      <c r="EI15" s="683"/>
      <c r="EJ15" s="513"/>
      <c r="EK15" s="772"/>
      <c r="EL15" s="512"/>
      <c r="EM15" s="643" t="s">
        <v>743</v>
      </c>
      <c r="EN15" s="643"/>
      <c r="EO15" s="643"/>
      <c r="EP15" s="643"/>
      <c r="EQ15" s="643"/>
      <c r="ER15" s="643"/>
      <c r="ES15" s="643"/>
      <c r="ET15" s="700"/>
      <c r="EU15" s="683" t="s">
        <v>27</v>
      </c>
      <c r="EV15" s="683"/>
      <c r="EW15" s="513"/>
      <c r="EX15" s="772"/>
      <c r="EY15" s="489"/>
      <c r="EZ15" s="662" t="str">
        <f>"Hvor højt/lavt skal '"&amp;EZ3&amp;"' prioriteres?"</f>
        <v>Hvor højt/lavt skal 'Transformation' prioriteres?</v>
      </c>
      <c r="FA15" s="662"/>
      <c r="FB15" s="662"/>
      <c r="FC15" s="662"/>
      <c r="FD15" s="662"/>
      <c r="FE15" s="662"/>
      <c r="FF15" s="662"/>
      <c r="FG15" s="702"/>
      <c r="FH15" s="705" t="s">
        <v>27</v>
      </c>
      <c r="FI15" s="705"/>
      <c r="FJ15" s="488"/>
      <c r="FK15" s="704"/>
      <c r="FL15" s="489"/>
      <c r="FM15" s="662" t="s">
        <v>743</v>
      </c>
      <c r="FN15" s="662"/>
      <c r="FO15" s="662"/>
      <c r="FP15" s="662"/>
      <c r="FQ15" s="662"/>
      <c r="FR15" s="662"/>
      <c r="FS15" s="662"/>
      <c r="FT15" s="702"/>
      <c r="FU15" s="705" t="s">
        <v>27</v>
      </c>
      <c r="FV15" s="705"/>
      <c r="FW15" s="488"/>
      <c r="FX15" s="704"/>
      <c r="FY15" s="489"/>
      <c r="FZ15" s="662" t="str">
        <f>"Hvor højt/lavt skal '"&amp;FZ3&amp;"' prioriteres?"</f>
        <v>Hvor højt/lavt skal 'Cirkularitet' prioriteres?</v>
      </c>
      <c r="GA15" s="662"/>
      <c r="GB15" s="662"/>
      <c r="GC15" s="662"/>
      <c r="GD15" s="662"/>
      <c r="GE15" s="662"/>
      <c r="GF15" s="662"/>
      <c r="GG15" s="702"/>
      <c r="GH15" s="705" t="s">
        <v>27</v>
      </c>
      <c r="GI15" s="705"/>
      <c r="GJ15" s="488"/>
      <c r="GK15" s="704"/>
      <c r="GL15" s="525"/>
      <c r="GM15" s="650" t="s">
        <v>743</v>
      </c>
      <c r="GN15" s="650"/>
      <c r="GO15" s="650"/>
      <c r="GP15" s="650"/>
      <c r="GQ15" s="650"/>
      <c r="GR15" s="650"/>
      <c r="GS15" s="650"/>
      <c r="GT15" s="782"/>
      <c r="GU15" s="830" t="s">
        <v>27</v>
      </c>
      <c r="GV15" s="830"/>
      <c r="GW15" s="526"/>
      <c r="GX15" s="795"/>
      <c r="GY15" s="525"/>
      <c r="GZ15" s="650" t="s">
        <v>743</v>
      </c>
      <c r="HA15" s="650"/>
      <c r="HB15" s="650"/>
      <c r="HC15" s="650"/>
      <c r="HD15" s="650"/>
      <c r="HE15" s="650"/>
      <c r="HF15" s="650"/>
      <c r="HG15" s="782"/>
      <c r="HH15" s="830" t="s">
        <v>27</v>
      </c>
      <c r="HI15" s="830"/>
      <c r="HJ15" s="526"/>
      <c r="HK15" s="795"/>
      <c r="HL15" s="525"/>
      <c r="HM15" s="650" t="s">
        <v>743</v>
      </c>
      <c r="HN15" s="650"/>
      <c r="HO15" s="650"/>
      <c r="HP15" s="650"/>
      <c r="HQ15" s="650"/>
      <c r="HR15" s="650"/>
      <c r="HS15" s="650"/>
      <c r="HT15" s="782"/>
      <c r="HU15" s="830" t="s">
        <v>27</v>
      </c>
      <c r="HV15" s="830"/>
      <c r="HW15" s="526"/>
      <c r="HX15" s="836"/>
      <c r="HY15" s="459"/>
      <c r="HZ15" s="464"/>
      <c r="IA15" s="464"/>
      <c r="IB15" s="464"/>
      <c r="IC15" s="464"/>
      <c r="ID15" s="464"/>
      <c r="IE15" s="464"/>
      <c r="IF15" s="460"/>
      <c r="IG15" s="666"/>
      <c r="IN15" s="791" t="s">
        <v>660</v>
      </c>
      <c r="IO15" s="791"/>
      <c r="IP15" s="791" t="s">
        <v>664</v>
      </c>
      <c r="IQ15" s="791"/>
      <c r="IR15" s="466">
        <v>4</v>
      </c>
      <c r="IS15" s="467"/>
      <c r="IU15" s="789" t="s">
        <v>659</v>
      </c>
      <c r="IV15" s="789"/>
      <c r="IW15" s="466">
        <v>10</v>
      </c>
      <c r="JC15" s="821">
        <f>IS45</f>
        <v>0</v>
      </c>
      <c r="JD15" s="822"/>
      <c r="JE15" s="823" t="e">
        <f>IN44</f>
        <v>#DIV/0!</v>
      </c>
      <c r="JF15" s="824"/>
      <c r="JI15" s="469"/>
      <c r="JJ15" s="469"/>
      <c r="JK15" s="469"/>
      <c r="JL15" s="469"/>
      <c r="JM15" s="469"/>
      <c r="JN15" s="469"/>
      <c r="JO15" s="469"/>
      <c r="JP15" s="469"/>
      <c r="JQ15" s="469"/>
      <c r="JT15" s="437">
        <v>12</v>
      </c>
      <c r="JU15" s="573">
        <f t="shared" si="3"/>
        <v>0</v>
      </c>
      <c r="JV15" s="453">
        <v>0</v>
      </c>
      <c r="JW15" s="453">
        <v>0</v>
      </c>
      <c r="JX15" s="453">
        <v>0</v>
      </c>
      <c r="JY15" s="453">
        <v>0</v>
      </c>
      <c r="JZ15" s="453">
        <v>0</v>
      </c>
      <c r="KB15" s="462" t="s">
        <v>697</v>
      </c>
      <c r="KC15" s="453">
        <f t="shared" si="0"/>
        <v>6.666666666666667</v>
      </c>
      <c r="KD15" s="429">
        <v>13</v>
      </c>
      <c r="KG15" s="437">
        <v>12</v>
      </c>
      <c r="KH15" s="463">
        <f t="shared" si="1"/>
        <v>10</v>
      </c>
      <c r="KI15" s="453">
        <v>0</v>
      </c>
      <c r="KJ15" s="453">
        <v>0</v>
      </c>
      <c r="KK15" s="453">
        <v>0</v>
      </c>
      <c r="KL15" s="453">
        <v>0</v>
      </c>
      <c r="KM15" s="453">
        <v>0</v>
      </c>
      <c r="KO15" s="462" t="s">
        <v>697</v>
      </c>
      <c r="KP15" s="453">
        <f t="shared" si="2"/>
        <v>6.666666666666667</v>
      </c>
      <c r="KQ15" s="429">
        <v>13</v>
      </c>
    </row>
    <row r="16" spans="1:329" ht="15.75" customHeight="1" x14ac:dyDescent="0.25">
      <c r="A16" s="441"/>
      <c r="B16" s="688" t="s">
        <v>14</v>
      </c>
      <c r="C16" s="667"/>
      <c r="D16" s="667"/>
      <c r="E16" s="667"/>
      <c r="F16" s="667"/>
      <c r="G16" s="667"/>
      <c r="H16" s="667"/>
      <c r="I16" s="667"/>
      <c r="J16" s="667"/>
      <c r="K16" s="668"/>
      <c r="L16" s="668"/>
      <c r="M16" s="668"/>
      <c r="N16" s="668"/>
      <c r="O16" s="668"/>
      <c r="P16" s="668"/>
      <c r="Q16" s="668"/>
      <c r="R16" s="669"/>
      <c r="S16" s="679"/>
      <c r="T16" s="679"/>
      <c r="U16" s="679"/>
      <c r="V16" s="679"/>
      <c r="W16" s="679"/>
      <c r="X16" s="679"/>
      <c r="Y16" s="679"/>
      <c r="Z16" s="679"/>
      <c r="AA16" s="720"/>
      <c r="AB16" s="720"/>
      <c r="AC16" s="720"/>
      <c r="AD16" s="720"/>
      <c r="AE16" s="720"/>
      <c r="AF16" s="720"/>
      <c r="AG16" s="720"/>
      <c r="AH16" s="720"/>
      <c r="AI16" s="718"/>
      <c r="AJ16" s="719"/>
      <c r="AK16" s="666"/>
      <c r="AL16" s="553"/>
      <c r="AM16" s="739" t="str">
        <f>"Hvor let/svært bliver det at implementere i projektet?"</f>
        <v>Hvor let/svært bliver det at implementere i projektet?</v>
      </c>
      <c r="AN16" s="739"/>
      <c r="AO16" s="739"/>
      <c r="AP16" s="739"/>
      <c r="AQ16" s="739"/>
      <c r="AR16" s="739"/>
      <c r="AS16" s="739"/>
      <c r="AT16" s="745"/>
      <c r="AU16" s="749" t="s">
        <v>27</v>
      </c>
      <c r="AV16" s="749"/>
      <c r="AW16" s="558"/>
      <c r="AX16" s="747"/>
      <c r="AY16" s="535"/>
      <c r="AZ16" s="739" t="str">
        <f>"Hvor let/svært bliver det at implementere i projektet?"</f>
        <v>Hvor let/svært bliver det at implementere i projektet?</v>
      </c>
      <c r="BA16" s="739"/>
      <c r="BB16" s="739"/>
      <c r="BC16" s="739"/>
      <c r="BD16" s="739"/>
      <c r="BE16" s="739"/>
      <c r="BF16" s="739"/>
      <c r="BG16" s="745"/>
      <c r="BH16" s="749" t="s">
        <v>27</v>
      </c>
      <c r="BI16" s="749"/>
      <c r="BJ16" s="536"/>
      <c r="BK16" s="747"/>
      <c r="BL16" s="535"/>
      <c r="BM16" s="739" t="s">
        <v>744</v>
      </c>
      <c r="BN16" s="739"/>
      <c r="BO16" s="739"/>
      <c r="BP16" s="739"/>
      <c r="BQ16" s="739"/>
      <c r="BR16" s="739"/>
      <c r="BS16" s="739"/>
      <c r="BT16" s="745"/>
      <c r="BU16" s="749" t="s">
        <v>27</v>
      </c>
      <c r="BV16" s="749"/>
      <c r="BW16" s="536"/>
      <c r="BX16" s="747"/>
      <c r="BY16" s="497"/>
      <c r="BZ16" s="670" t="s">
        <v>750</v>
      </c>
      <c r="CA16" s="670"/>
      <c r="CB16" s="670"/>
      <c r="CC16" s="670"/>
      <c r="CD16" s="670"/>
      <c r="CE16" s="670"/>
      <c r="CF16" s="670"/>
      <c r="CG16" s="671"/>
      <c r="CH16" s="759" t="s">
        <v>27</v>
      </c>
      <c r="CI16" s="759"/>
      <c r="CJ16" s="499"/>
      <c r="CK16" s="758"/>
      <c r="CL16" s="497"/>
      <c r="CM16" s="670" t="s">
        <v>746</v>
      </c>
      <c r="CN16" s="670"/>
      <c r="CO16" s="670"/>
      <c r="CP16" s="670"/>
      <c r="CQ16" s="670"/>
      <c r="CR16" s="670"/>
      <c r="CS16" s="670"/>
      <c r="CT16" s="671"/>
      <c r="CU16" s="759" t="s">
        <v>27</v>
      </c>
      <c r="CV16" s="759"/>
      <c r="CW16" s="499"/>
      <c r="CX16" s="758"/>
      <c r="CY16" s="497"/>
      <c r="CZ16" s="670" t="str">
        <f>"Hvor let/svært bliver det at implementere '"&amp;CZ3&amp;"' i projektet?"</f>
        <v>Hvor let/svært bliver det at implementere 'Blå kvaliteter' i projektet?</v>
      </c>
      <c r="DA16" s="670"/>
      <c r="DB16" s="670"/>
      <c r="DC16" s="670"/>
      <c r="DD16" s="670"/>
      <c r="DE16" s="670"/>
      <c r="DF16" s="670"/>
      <c r="DG16" s="671"/>
      <c r="DH16" s="759" t="s">
        <v>27</v>
      </c>
      <c r="DI16" s="759"/>
      <c r="DJ16" s="499"/>
      <c r="DK16" s="758"/>
      <c r="DL16" s="512"/>
      <c r="DM16" s="643" t="str">
        <f>"Hvor let/svært bliver det at implementere '"&amp;DM3&amp;"' i projektet?"</f>
        <v>Hvor let/svært bliver det at implementere 'Forbindelser' i projektet?</v>
      </c>
      <c r="DN16" s="643"/>
      <c r="DO16" s="643"/>
      <c r="DP16" s="643"/>
      <c r="DQ16" s="643"/>
      <c r="DR16" s="643"/>
      <c r="DS16" s="643"/>
      <c r="DT16" s="700"/>
      <c r="DU16" s="683" t="s">
        <v>27</v>
      </c>
      <c r="DV16" s="683"/>
      <c r="DW16" s="513"/>
      <c r="DX16" s="772"/>
      <c r="DY16" s="512"/>
      <c r="DZ16" s="643" t="s">
        <v>744</v>
      </c>
      <c r="EA16" s="643"/>
      <c r="EB16" s="643"/>
      <c r="EC16" s="643"/>
      <c r="ED16" s="643"/>
      <c r="EE16" s="643"/>
      <c r="EF16" s="643"/>
      <c r="EG16" s="700"/>
      <c r="EH16" s="683" t="s">
        <v>27</v>
      </c>
      <c r="EI16" s="683"/>
      <c r="EJ16" s="513"/>
      <c r="EK16" s="772"/>
      <c r="EL16" s="512"/>
      <c r="EM16" s="643" t="s">
        <v>746</v>
      </c>
      <c r="EN16" s="643"/>
      <c r="EO16" s="643"/>
      <c r="EP16" s="643"/>
      <c r="EQ16" s="643"/>
      <c r="ER16" s="643"/>
      <c r="ES16" s="643"/>
      <c r="ET16" s="700"/>
      <c r="EU16" s="683" t="s">
        <v>27</v>
      </c>
      <c r="EV16" s="683"/>
      <c r="EW16" s="513"/>
      <c r="EX16" s="772"/>
      <c r="EY16" s="489"/>
      <c r="EZ16" s="662" t="str">
        <f>"Hvor let/svært bliver det at implementere '"&amp;EZ3&amp;"' i projektet?"</f>
        <v>Hvor let/svært bliver det at implementere 'Transformation' i projektet?</v>
      </c>
      <c r="FA16" s="662"/>
      <c r="FB16" s="662"/>
      <c r="FC16" s="662"/>
      <c r="FD16" s="662"/>
      <c r="FE16" s="662"/>
      <c r="FF16" s="662"/>
      <c r="FG16" s="702"/>
      <c r="FH16" s="705" t="s">
        <v>27</v>
      </c>
      <c r="FI16" s="705"/>
      <c r="FJ16" s="488"/>
      <c r="FK16" s="704"/>
      <c r="FL16" s="489"/>
      <c r="FM16" s="662" t="s">
        <v>746</v>
      </c>
      <c r="FN16" s="662"/>
      <c r="FO16" s="662"/>
      <c r="FP16" s="662"/>
      <c r="FQ16" s="662"/>
      <c r="FR16" s="662"/>
      <c r="FS16" s="662"/>
      <c r="FT16" s="702"/>
      <c r="FU16" s="705" t="s">
        <v>27</v>
      </c>
      <c r="FV16" s="705"/>
      <c r="FW16" s="488"/>
      <c r="FX16" s="704"/>
      <c r="FY16" s="489"/>
      <c r="FZ16" s="662" t="str">
        <f>"Hvor let/svært bliver det at implementere '"&amp;FZ3&amp;"' i projektet?"</f>
        <v>Hvor let/svært bliver det at implementere 'Cirkularitet' i projektet?</v>
      </c>
      <c r="GA16" s="662"/>
      <c r="GB16" s="662"/>
      <c r="GC16" s="662"/>
      <c r="GD16" s="662"/>
      <c r="GE16" s="662"/>
      <c r="GF16" s="662"/>
      <c r="GG16" s="702"/>
      <c r="GH16" s="705" t="s">
        <v>27</v>
      </c>
      <c r="GI16" s="705"/>
      <c r="GJ16" s="488"/>
      <c r="GK16" s="704"/>
      <c r="GL16" s="525"/>
      <c r="GM16" s="650" t="s">
        <v>746</v>
      </c>
      <c r="GN16" s="650"/>
      <c r="GO16" s="650"/>
      <c r="GP16" s="650"/>
      <c r="GQ16" s="650"/>
      <c r="GR16" s="650"/>
      <c r="GS16" s="650"/>
      <c r="GT16" s="782"/>
      <c r="GU16" s="830" t="s">
        <v>27</v>
      </c>
      <c r="GV16" s="830"/>
      <c r="GW16" s="526"/>
      <c r="GX16" s="795"/>
      <c r="GY16" s="525"/>
      <c r="GZ16" s="650" t="s">
        <v>746</v>
      </c>
      <c r="HA16" s="650"/>
      <c r="HB16" s="650"/>
      <c r="HC16" s="650"/>
      <c r="HD16" s="650"/>
      <c r="HE16" s="650"/>
      <c r="HF16" s="650"/>
      <c r="HG16" s="782"/>
      <c r="HH16" s="830" t="s">
        <v>27</v>
      </c>
      <c r="HI16" s="830"/>
      <c r="HJ16" s="526"/>
      <c r="HK16" s="795"/>
      <c r="HL16" s="525"/>
      <c r="HM16" s="650" t="s">
        <v>746</v>
      </c>
      <c r="HN16" s="650"/>
      <c r="HO16" s="650"/>
      <c r="HP16" s="650"/>
      <c r="HQ16" s="650"/>
      <c r="HR16" s="650"/>
      <c r="HS16" s="650"/>
      <c r="HT16" s="782"/>
      <c r="HU16" s="830" t="s">
        <v>27</v>
      </c>
      <c r="HV16" s="830"/>
      <c r="HW16" s="526"/>
      <c r="HX16" s="836"/>
      <c r="HY16" s="459"/>
      <c r="HZ16" s="464"/>
      <c r="IA16" s="464"/>
      <c r="IB16" s="464"/>
      <c r="IC16" s="464"/>
      <c r="ID16" s="464"/>
      <c r="IE16" s="464"/>
      <c r="IF16" s="460"/>
      <c r="IG16" s="666"/>
      <c r="IN16" s="791" t="s">
        <v>661</v>
      </c>
      <c r="IO16" s="791"/>
      <c r="IP16" s="791" t="s">
        <v>665</v>
      </c>
      <c r="IQ16" s="791"/>
      <c r="IR16" s="466">
        <v>3</v>
      </c>
      <c r="IS16" s="467"/>
      <c r="IU16" s="792" t="s">
        <v>658</v>
      </c>
      <c r="IV16" s="792"/>
      <c r="IW16" s="466">
        <v>7</v>
      </c>
      <c r="JC16" s="821">
        <f>IY45</f>
        <v>0</v>
      </c>
      <c r="JD16" s="822"/>
      <c r="JE16" s="823" t="e">
        <f>IT44</f>
        <v>#DIV/0!</v>
      </c>
      <c r="JF16" s="824"/>
      <c r="JI16" s="469"/>
      <c r="JJ16" s="469"/>
      <c r="JK16" s="469"/>
      <c r="JL16" s="469"/>
      <c r="JM16" s="469"/>
      <c r="JN16" s="469"/>
      <c r="JO16" s="469"/>
      <c r="JP16" s="469"/>
      <c r="JQ16" s="469"/>
      <c r="JT16" s="437">
        <v>13</v>
      </c>
      <c r="JU16" s="573">
        <f t="shared" si="3"/>
        <v>0</v>
      </c>
      <c r="JV16" s="453">
        <v>0</v>
      </c>
      <c r="JW16" s="453">
        <v>0</v>
      </c>
      <c r="JX16" s="453">
        <v>0</v>
      </c>
      <c r="JY16" s="453">
        <v>0</v>
      </c>
      <c r="JZ16" s="453">
        <v>0</v>
      </c>
      <c r="KB16" s="462" t="s">
        <v>698</v>
      </c>
      <c r="KC16" s="453">
        <f t="shared" si="0"/>
        <v>6.666666666666667</v>
      </c>
      <c r="KD16" s="429">
        <v>14</v>
      </c>
      <c r="KG16" s="437">
        <v>13</v>
      </c>
      <c r="KH16" s="463">
        <f>IF(IN$34=0,10,0)</f>
        <v>10</v>
      </c>
      <c r="KI16" s="453">
        <v>0</v>
      </c>
      <c r="KJ16" s="453">
        <v>0</v>
      </c>
      <c r="KK16" s="453">
        <v>0</v>
      </c>
      <c r="KL16" s="453">
        <v>0</v>
      </c>
      <c r="KM16" s="453">
        <v>0</v>
      </c>
      <c r="KO16" s="462" t="s">
        <v>698</v>
      </c>
      <c r="KP16" s="453">
        <f t="shared" si="2"/>
        <v>6.666666666666667</v>
      </c>
      <c r="KQ16" s="429">
        <v>14</v>
      </c>
    </row>
    <row r="17" spans="1:303" ht="15.75" customHeight="1" x14ac:dyDescent="0.25">
      <c r="A17" s="441"/>
      <c r="B17" s="688"/>
      <c r="C17" s="667"/>
      <c r="D17" s="667"/>
      <c r="E17" s="667"/>
      <c r="F17" s="667"/>
      <c r="G17" s="667"/>
      <c r="H17" s="667"/>
      <c r="I17" s="667"/>
      <c r="J17" s="667"/>
      <c r="K17" s="668"/>
      <c r="L17" s="668"/>
      <c r="M17" s="668"/>
      <c r="N17" s="668"/>
      <c r="O17" s="668"/>
      <c r="P17" s="668"/>
      <c r="Q17" s="668"/>
      <c r="R17" s="669"/>
      <c r="S17" s="679"/>
      <c r="T17" s="679"/>
      <c r="U17" s="679"/>
      <c r="V17" s="679"/>
      <c r="W17" s="679"/>
      <c r="X17" s="679"/>
      <c r="Y17" s="679"/>
      <c r="Z17" s="679"/>
      <c r="AA17" s="720"/>
      <c r="AB17" s="720"/>
      <c r="AC17" s="720"/>
      <c r="AD17" s="720"/>
      <c r="AE17" s="720"/>
      <c r="AF17" s="720"/>
      <c r="AG17" s="720"/>
      <c r="AH17" s="720"/>
      <c r="AI17" s="718"/>
      <c r="AJ17" s="719"/>
      <c r="AK17" s="666"/>
      <c r="AL17" s="553"/>
      <c r="AM17" s="538"/>
      <c r="AN17" s="538"/>
      <c r="AO17" s="538"/>
      <c r="AP17" s="538"/>
      <c r="AQ17" s="538"/>
      <c r="AR17" s="538"/>
      <c r="AS17" s="538"/>
      <c r="AT17" s="538"/>
      <c r="AU17" s="538"/>
      <c r="AV17" s="538"/>
      <c r="AW17" s="552"/>
      <c r="AX17" s="747"/>
      <c r="AY17" s="535"/>
      <c r="AZ17" s="537"/>
      <c r="BA17" s="537"/>
      <c r="BB17" s="537"/>
      <c r="BC17" s="537"/>
      <c r="BD17" s="537"/>
      <c r="BE17" s="538"/>
      <c r="BF17" s="537"/>
      <c r="BG17" s="537"/>
      <c r="BH17" s="537"/>
      <c r="BI17" s="537"/>
      <c r="BJ17" s="536"/>
      <c r="BK17" s="747"/>
      <c r="BL17" s="535"/>
      <c r="BM17" s="537"/>
      <c r="BN17" s="537"/>
      <c r="BO17" s="537"/>
      <c r="BP17" s="537"/>
      <c r="BQ17" s="537"/>
      <c r="BR17" s="538"/>
      <c r="BS17" s="537"/>
      <c r="BT17" s="537"/>
      <c r="BU17" s="537"/>
      <c r="BV17" s="537"/>
      <c r="BW17" s="536"/>
      <c r="BX17" s="747"/>
      <c r="BY17" s="497"/>
      <c r="BZ17" s="498"/>
      <c r="CA17" s="498"/>
      <c r="CB17" s="498"/>
      <c r="CC17" s="498"/>
      <c r="CD17" s="498"/>
      <c r="CE17" s="503"/>
      <c r="CF17" s="498"/>
      <c r="CG17" s="498"/>
      <c r="CH17" s="498"/>
      <c r="CI17" s="498"/>
      <c r="CJ17" s="499"/>
      <c r="CK17" s="758"/>
      <c r="CL17" s="497"/>
      <c r="CM17" s="680"/>
      <c r="CN17" s="680"/>
      <c r="CO17" s="680"/>
      <c r="CP17" s="680"/>
      <c r="CQ17" s="680"/>
      <c r="CR17" s="680"/>
      <c r="CS17" s="680"/>
      <c r="CT17" s="680"/>
      <c r="CU17" s="680"/>
      <c r="CV17" s="680"/>
      <c r="CW17" s="499"/>
      <c r="CX17" s="758"/>
      <c r="CY17" s="497"/>
      <c r="CZ17" s="498"/>
      <c r="DA17" s="498"/>
      <c r="DB17" s="498"/>
      <c r="DC17" s="498"/>
      <c r="DD17" s="498"/>
      <c r="DE17" s="503"/>
      <c r="DF17" s="498"/>
      <c r="DG17" s="498"/>
      <c r="DH17" s="498"/>
      <c r="DI17" s="498"/>
      <c r="DJ17" s="499"/>
      <c r="DK17" s="758"/>
      <c r="DL17" s="512"/>
      <c r="DM17" s="514"/>
      <c r="DN17" s="514"/>
      <c r="DO17" s="514"/>
      <c r="DP17" s="514"/>
      <c r="DQ17" s="514"/>
      <c r="DR17" s="515"/>
      <c r="DS17" s="514"/>
      <c r="DT17" s="514"/>
      <c r="DU17" s="514"/>
      <c r="DV17" s="514"/>
      <c r="DW17" s="513"/>
      <c r="DX17" s="772"/>
      <c r="DY17" s="512"/>
      <c r="DZ17" s="514"/>
      <c r="EA17" s="514"/>
      <c r="EB17" s="514"/>
      <c r="EC17" s="514"/>
      <c r="ED17" s="514"/>
      <c r="EE17" s="515"/>
      <c r="EF17" s="514"/>
      <c r="EG17" s="514"/>
      <c r="EH17" s="514"/>
      <c r="EI17" s="514"/>
      <c r="EJ17" s="513"/>
      <c r="EK17" s="772"/>
      <c r="EL17" s="512"/>
      <c r="EM17" s="514"/>
      <c r="EN17" s="514"/>
      <c r="EO17" s="514"/>
      <c r="EP17" s="514"/>
      <c r="EQ17" s="514"/>
      <c r="ER17" s="515"/>
      <c r="ES17" s="514"/>
      <c r="ET17" s="514"/>
      <c r="EU17" s="514"/>
      <c r="EV17" s="514"/>
      <c r="EW17" s="513"/>
      <c r="EX17" s="772"/>
      <c r="EY17" s="489"/>
      <c r="EZ17" s="490"/>
      <c r="FA17" s="490"/>
      <c r="FB17" s="490"/>
      <c r="FC17" s="490"/>
      <c r="FD17" s="490"/>
      <c r="FE17" s="487"/>
      <c r="FF17" s="490"/>
      <c r="FG17" s="490"/>
      <c r="FH17" s="490"/>
      <c r="FI17" s="490"/>
      <c r="FJ17" s="488"/>
      <c r="FK17" s="704"/>
      <c r="FL17" s="489"/>
      <c r="FM17" s="490"/>
      <c r="FN17" s="490"/>
      <c r="FO17" s="490"/>
      <c r="FP17" s="490"/>
      <c r="FQ17" s="490"/>
      <c r="FR17" s="487"/>
      <c r="FS17" s="490"/>
      <c r="FT17" s="490"/>
      <c r="FU17" s="490"/>
      <c r="FV17" s="490"/>
      <c r="FW17" s="488"/>
      <c r="FX17" s="704"/>
      <c r="FY17" s="489"/>
      <c r="FZ17" s="490"/>
      <c r="GA17" s="490"/>
      <c r="GB17" s="490"/>
      <c r="GC17" s="490"/>
      <c r="GD17" s="490"/>
      <c r="GE17" s="487"/>
      <c r="GF17" s="490"/>
      <c r="GG17" s="490"/>
      <c r="GH17" s="490"/>
      <c r="GI17" s="490"/>
      <c r="GJ17" s="488"/>
      <c r="GK17" s="704"/>
      <c r="GL17" s="525"/>
      <c r="GM17" s="527"/>
      <c r="GN17" s="527"/>
      <c r="GO17" s="527"/>
      <c r="GP17" s="527"/>
      <c r="GQ17" s="527"/>
      <c r="GR17" s="528"/>
      <c r="GS17" s="527"/>
      <c r="GT17" s="527"/>
      <c r="GU17" s="527"/>
      <c r="GV17" s="527"/>
      <c r="GW17" s="526"/>
      <c r="GX17" s="795"/>
      <c r="GY17" s="525"/>
      <c r="GZ17" s="527"/>
      <c r="HA17" s="527"/>
      <c r="HB17" s="527"/>
      <c r="HC17" s="527"/>
      <c r="HD17" s="527"/>
      <c r="HE17" s="528"/>
      <c r="HF17" s="527"/>
      <c r="HG17" s="527"/>
      <c r="HH17" s="527"/>
      <c r="HI17" s="527"/>
      <c r="HJ17" s="526"/>
      <c r="HK17" s="795"/>
      <c r="HL17" s="525"/>
      <c r="HM17" s="527"/>
      <c r="HN17" s="527"/>
      <c r="HO17" s="527"/>
      <c r="HP17" s="527"/>
      <c r="HQ17" s="527"/>
      <c r="HR17" s="528"/>
      <c r="HS17" s="527"/>
      <c r="HT17" s="527"/>
      <c r="HU17" s="527"/>
      <c r="HV17" s="527"/>
      <c r="HW17" s="526"/>
      <c r="HX17" s="836"/>
      <c r="HY17" s="459"/>
      <c r="HZ17" s="464"/>
      <c r="IA17" s="464"/>
      <c r="IB17" s="464"/>
      <c r="IC17" s="464"/>
      <c r="ID17" s="464"/>
      <c r="IE17" s="464"/>
      <c r="IF17" s="460"/>
      <c r="IG17" s="666"/>
      <c r="IN17" s="791" t="s">
        <v>662</v>
      </c>
      <c r="IO17" s="791"/>
      <c r="IP17" s="791" t="s">
        <v>666</v>
      </c>
      <c r="IQ17" s="791"/>
      <c r="IR17" s="470">
        <v>2</v>
      </c>
      <c r="IS17" s="467"/>
      <c r="IU17" s="789" t="s">
        <v>657</v>
      </c>
      <c r="IV17" s="789"/>
      <c r="IW17" s="470">
        <v>4</v>
      </c>
      <c r="JC17" s="821">
        <f>JE45</f>
        <v>0</v>
      </c>
      <c r="JD17" s="822"/>
      <c r="JE17" s="823" t="e">
        <f>IZ44</f>
        <v>#DIV/0!</v>
      </c>
      <c r="JF17" s="824"/>
      <c r="JI17" s="469"/>
      <c r="JJ17" s="469"/>
      <c r="JK17" s="469"/>
      <c r="JL17" s="469"/>
      <c r="JM17" s="469"/>
      <c r="JN17" s="469"/>
      <c r="JO17" s="469"/>
      <c r="JP17" s="469"/>
      <c r="JQ17" s="469"/>
      <c r="JT17" s="437">
        <v>14</v>
      </c>
      <c r="JU17" s="573">
        <f t="shared" si="3"/>
        <v>0</v>
      </c>
      <c r="JV17" s="453">
        <v>0</v>
      </c>
      <c r="JW17" s="453">
        <v>0</v>
      </c>
      <c r="JX17" s="453">
        <v>0</v>
      </c>
      <c r="JY17" s="453">
        <v>0</v>
      </c>
      <c r="JZ17" s="453">
        <v>0</v>
      </c>
      <c r="KB17" s="462"/>
      <c r="KD17" s="429"/>
      <c r="KG17" s="437">
        <v>14</v>
      </c>
      <c r="KH17" s="463">
        <f t="shared" ref="KH17:KH19" si="4">IF(IN$34=0,10,0)</f>
        <v>10</v>
      </c>
      <c r="KO17" s="462"/>
      <c r="KQ17" s="429"/>
    </row>
    <row r="18" spans="1:303" ht="15.75" customHeight="1" thickBot="1" x14ac:dyDescent="0.3">
      <c r="A18" s="441"/>
      <c r="B18" s="688"/>
      <c r="C18" s="667"/>
      <c r="D18" s="667"/>
      <c r="E18" s="667"/>
      <c r="F18" s="667"/>
      <c r="G18" s="667"/>
      <c r="H18" s="667"/>
      <c r="I18" s="667"/>
      <c r="J18" s="667"/>
      <c r="K18" s="668"/>
      <c r="L18" s="668"/>
      <c r="M18" s="668"/>
      <c r="N18" s="668"/>
      <c r="O18" s="668"/>
      <c r="P18" s="668"/>
      <c r="Q18" s="668"/>
      <c r="R18" s="669"/>
      <c r="S18" s="679"/>
      <c r="T18" s="679"/>
      <c r="U18" s="679"/>
      <c r="V18" s="679"/>
      <c r="W18" s="679"/>
      <c r="X18" s="679"/>
      <c r="Y18" s="679"/>
      <c r="Z18" s="679"/>
      <c r="AA18" s="720"/>
      <c r="AB18" s="720"/>
      <c r="AC18" s="720"/>
      <c r="AD18" s="720"/>
      <c r="AE18" s="720"/>
      <c r="AF18" s="720"/>
      <c r="AG18" s="720"/>
      <c r="AH18" s="720"/>
      <c r="AI18" s="718"/>
      <c r="AJ18" s="719"/>
      <c r="AK18" s="666"/>
      <c r="AL18" s="553"/>
      <c r="AM18" s="678" t="s">
        <v>759</v>
      </c>
      <c r="AN18" s="678"/>
      <c r="AO18" s="678"/>
      <c r="AP18" s="678"/>
      <c r="AQ18" s="678"/>
      <c r="AR18" s="678"/>
      <c r="AS18" s="678"/>
      <c r="AT18" s="678"/>
      <c r="AU18" s="678"/>
      <c r="AV18" s="678"/>
      <c r="AW18" s="552"/>
      <c r="AX18" s="747"/>
      <c r="AY18" s="535"/>
      <c r="AZ18" s="678" t="s">
        <v>760</v>
      </c>
      <c r="BA18" s="678"/>
      <c r="BB18" s="678"/>
      <c r="BC18" s="678"/>
      <c r="BD18" s="678"/>
      <c r="BE18" s="678"/>
      <c r="BF18" s="678"/>
      <c r="BG18" s="678"/>
      <c r="BH18" s="678"/>
      <c r="BI18" s="678"/>
      <c r="BJ18" s="536"/>
      <c r="BK18" s="747"/>
      <c r="BL18" s="535"/>
      <c r="BM18" s="678" t="s">
        <v>762</v>
      </c>
      <c r="BN18" s="678"/>
      <c r="BO18" s="678"/>
      <c r="BP18" s="678"/>
      <c r="BQ18" s="678"/>
      <c r="BR18" s="678"/>
      <c r="BS18" s="678"/>
      <c r="BT18" s="678"/>
      <c r="BU18" s="678"/>
      <c r="BV18" s="678"/>
      <c r="BW18" s="536"/>
      <c r="BX18" s="747"/>
      <c r="BY18" s="497"/>
      <c r="BZ18" s="680" t="s">
        <v>763</v>
      </c>
      <c r="CA18" s="680"/>
      <c r="CB18" s="680"/>
      <c r="CC18" s="680"/>
      <c r="CD18" s="680"/>
      <c r="CE18" s="680"/>
      <c r="CF18" s="680"/>
      <c r="CG18" s="680"/>
      <c r="CH18" s="680"/>
      <c r="CI18" s="680"/>
      <c r="CJ18" s="499"/>
      <c r="CK18" s="758"/>
      <c r="CL18" s="497"/>
      <c r="CM18" s="680" t="s">
        <v>764</v>
      </c>
      <c r="CN18" s="680"/>
      <c r="CO18" s="680"/>
      <c r="CP18" s="680"/>
      <c r="CQ18" s="680"/>
      <c r="CR18" s="680"/>
      <c r="CS18" s="680"/>
      <c r="CT18" s="680"/>
      <c r="CU18" s="680"/>
      <c r="CV18" s="680"/>
      <c r="CW18" s="499"/>
      <c r="CX18" s="758"/>
      <c r="CY18" s="497"/>
      <c r="CZ18" s="680" t="s">
        <v>763</v>
      </c>
      <c r="DA18" s="680"/>
      <c r="DB18" s="680"/>
      <c r="DC18" s="680"/>
      <c r="DD18" s="680"/>
      <c r="DE18" s="680"/>
      <c r="DF18" s="680"/>
      <c r="DG18" s="680"/>
      <c r="DH18" s="680"/>
      <c r="DI18" s="680"/>
      <c r="DJ18" s="499"/>
      <c r="DK18" s="758"/>
      <c r="DL18" s="512"/>
      <c r="DM18" s="674" t="s">
        <v>763</v>
      </c>
      <c r="DN18" s="674"/>
      <c r="DO18" s="674"/>
      <c r="DP18" s="674"/>
      <c r="DQ18" s="674"/>
      <c r="DR18" s="674"/>
      <c r="DS18" s="674"/>
      <c r="DT18" s="674"/>
      <c r="DU18" s="674"/>
      <c r="DV18" s="674"/>
      <c r="DW18" s="513"/>
      <c r="DX18" s="772"/>
      <c r="DY18" s="512"/>
      <c r="DZ18" s="674" t="s">
        <v>763</v>
      </c>
      <c r="EA18" s="674"/>
      <c r="EB18" s="674"/>
      <c r="EC18" s="674"/>
      <c r="ED18" s="674"/>
      <c r="EE18" s="674"/>
      <c r="EF18" s="674"/>
      <c r="EG18" s="674"/>
      <c r="EH18" s="674"/>
      <c r="EI18" s="674"/>
      <c r="EJ18" s="513"/>
      <c r="EK18" s="772"/>
      <c r="EL18" s="512"/>
      <c r="EM18" s="674" t="s">
        <v>763</v>
      </c>
      <c r="EN18" s="674"/>
      <c r="EO18" s="674"/>
      <c r="EP18" s="674"/>
      <c r="EQ18" s="674"/>
      <c r="ER18" s="674"/>
      <c r="ES18" s="674"/>
      <c r="ET18" s="674"/>
      <c r="EU18" s="674"/>
      <c r="EV18" s="674"/>
      <c r="EW18" s="513"/>
      <c r="EX18" s="772"/>
      <c r="EY18" s="489"/>
      <c r="EZ18" s="663" t="s">
        <v>764</v>
      </c>
      <c r="FA18" s="663"/>
      <c r="FB18" s="663"/>
      <c r="FC18" s="663"/>
      <c r="FD18" s="663"/>
      <c r="FE18" s="663"/>
      <c r="FF18" s="663"/>
      <c r="FG18" s="663"/>
      <c r="FH18" s="663"/>
      <c r="FI18" s="663"/>
      <c r="FJ18" s="488"/>
      <c r="FK18" s="704"/>
      <c r="FL18" s="489"/>
      <c r="FM18" s="663" t="s">
        <v>764</v>
      </c>
      <c r="FN18" s="663"/>
      <c r="FO18" s="663"/>
      <c r="FP18" s="663"/>
      <c r="FQ18" s="663"/>
      <c r="FR18" s="663"/>
      <c r="FS18" s="663"/>
      <c r="FT18" s="663"/>
      <c r="FU18" s="663"/>
      <c r="FV18" s="663"/>
      <c r="FW18" s="488"/>
      <c r="FX18" s="704"/>
      <c r="FY18" s="489"/>
      <c r="FZ18" s="663" t="s">
        <v>764</v>
      </c>
      <c r="GA18" s="663"/>
      <c r="GB18" s="663"/>
      <c r="GC18" s="663"/>
      <c r="GD18" s="663"/>
      <c r="GE18" s="663"/>
      <c r="GF18" s="663"/>
      <c r="GG18" s="663"/>
      <c r="GH18" s="663"/>
      <c r="GI18" s="663"/>
      <c r="GJ18" s="488"/>
      <c r="GK18" s="704"/>
      <c r="GL18" s="525"/>
      <c r="GM18" s="642" t="s">
        <v>764</v>
      </c>
      <c r="GN18" s="642"/>
      <c r="GO18" s="642"/>
      <c r="GP18" s="642"/>
      <c r="GQ18" s="642"/>
      <c r="GR18" s="642"/>
      <c r="GS18" s="642"/>
      <c r="GT18" s="642"/>
      <c r="GU18" s="642"/>
      <c r="GV18" s="642"/>
      <c r="GW18" s="526"/>
      <c r="GX18" s="795"/>
      <c r="GY18" s="525"/>
      <c r="GZ18" s="642" t="s">
        <v>763</v>
      </c>
      <c r="HA18" s="642"/>
      <c r="HB18" s="642"/>
      <c r="HC18" s="642"/>
      <c r="HD18" s="642"/>
      <c r="HE18" s="642"/>
      <c r="HF18" s="642"/>
      <c r="HG18" s="642"/>
      <c r="HH18" s="642"/>
      <c r="HI18" s="642"/>
      <c r="HJ18" s="526"/>
      <c r="HK18" s="795"/>
      <c r="HL18" s="525"/>
      <c r="HM18" s="642" t="s">
        <v>763</v>
      </c>
      <c r="HN18" s="642"/>
      <c r="HO18" s="642"/>
      <c r="HP18" s="642"/>
      <c r="HQ18" s="642"/>
      <c r="HR18" s="642"/>
      <c r="HS18" s="642"/>
      <c r="HT18" s="642"/>
      <c r="HU18" s="642"/>
      <c r="HV18" s="642"/>
      <c r="HW18" s="526"/>
      <c r="HX18" s="836"/>
      <c r="HY18" s="459"/>
      <c r="HZ18" s="464"/>
      <c r="IA18" s="464"/>
      <c r="IB18" s="464"/>
      <c r="IC18" s="464"/>
      <c r="ID18" s="464"/>
      <c r="IE18" s="464"/>
      <c r="IF18" s="460"/>
      <c r="IG18" s="666"/>
      <c r="IN18" s="791" t="s">
        <v>663</v>
      </c>
      <c r="IO18" s="791"/>
      <c r="IP18" s="791" t="s">
        <v>667</v>
      </c>
      <c r="IQ18" s="791"/>
      <c r="IR18" s="466">
        <v>1</v>
      </c>
      <c r="IS18" s="467"/>
      <c r="IU18" s="789" t="s">
        <v>656</v>
      </c>
      <c r="IV18" s="789"/>
      <c r="IW18" s="466">
        <v>1</v>
      </c>
      <c r="JC18" s="827">
        <f>JK45</f>
        <v>0</v>
      </c>
      <c r="JD18" s="828"/>
      <c r="JE18" s="823" t="e">
        <f>JF44</f>
        <v>#DIV/0!</v>
      </c>
      <c r="JF18" s="824"/>
      <c r="JI18" s="465"/>
      <c r="JJ18" s="465"/>
      <c r="JK18" s="465"/>
      <c r="JL18" s="465"/>
      <c r="JM18" s="465"/>
      <c r="JN18" s="465"/>
      <c r="JO18" s="465"/>
      <c r="JP18" s="465"/>
      <c r="JQ18" s="465"/>
      <c r="JT18" s="437">
        <v>15</v>
      </c>
      <c r="JU18" s="573">
        <f t="shared" si="3"/>
        <v>0</v>
      </c>
      <c r="JV18" s="453">
        <v>0</v>
      </c>
      <c r="JW18" s="453">
        <v>0</v>
      </c>
      <c r="JX18" s="453">
        <v>0</v>
      </c>
      <c r="JY18" s="453">
        <v>0</v>
      </c>
      <c r="JZ18" s="453">
        <v>0</v>
      </c>
      <c r="KB18" s="462"/>
      <c r="KC18" s="462"/>
      <c r="KD18" s="462"/>
      <c r="KG18" s="437">
        <v>15</v>
      </c>
      <c r="KH18" s="463">
        <f t="shared" si="4"/>
        <v>10</v>
      </c>
      <c r="KO18" s="462"/>
      <c r="KP18" s="462"/>
      <c r="KQ18" s="462"/>
    </row>
    <row r="19" spans="1:303" ht="15" customHeight="1" x14ac:dyDescent="0.25">
      <c r="A19" s="441"/>
      <c r="B19" s="688"/>
      <c r="C19" s="692"/>
      <c r="D19" s="692"/>
      <c r="E19" s="692"/>
      <c r="F19" s="692"/>
      <c r="G19" s="692"/>
      <c r="H19" s="692"/>
      <c r="I19" s="692"/>
      <c r="J19" s="692"/>
      <c r="K19" s="693"/>
      <c r="L19" s="693"/>
      <c r="M19" s="693"/>
      <c r="N19" s="693"/>
      <c r="O19" s="693"/>
      <c r="P19" s="693"/>
      <c r="Q19" s="693"/>
      <c r="R19" s="694"/>
      <c r="S19" s="696"/>
      <c r="T19" s="696"/>
      <c r="U19" s="696"/>
      <c r="V19" s="696"/>
      <c r="W19" s="696"/>
      <c r="X19" s="696"/>
      <c r="Y19" s="696"/>
      <c r="Z19" s="696"/>
      <c r="AA19" s="697"/>
      <c r="AB19" s="697"/>
      <c r="AC19" s="697"/>
      <c r="AD19" s="697"/>
      <c r="AE19" s="697"/>
      <c r="AF19" s="697"/>
      <c r="AG19" s="697"/>
      <c r="AH19" s="697"/>
      <c r="AI19" s="718"/>
      <c r="AJ19" s="719"/>
      <c r="AK19" s="666"/>
      <c r="AL19" s="553"/>
      <c r="AM19" s="752" t="s">
        <v>775</v>
      </c>
      <c r="AN19" s="753"/>
      <c r="AO19" s="753"/>
      <c r="AP19" s="753"/>
      <c r="AQ19" s="753"/>
      <c r="AR19" s="753"/>
      <c r="AS19" s="753"/>
      <c r="AT19" s="753"/>
      <c r="AU19" s="682" t="s">
        <v>27</v>
      </c>
      <c r="AV19" s="682"/>
      <c r="AW19" s="552"/>
      <c r="AX19" s="747"/>
      <c r="AY19" s="535"/>
      <c r="AZ19" s="753" t="s">
        <v>811</v>
      </c>
      <c r="BA19" s="753"/>
      <c r="BB19" s="753"/>
      <c r="BC19" s="753"/>
      <c r="BD19" s="753"/>
      <c r="BE19" s="753"/>
      <c r="BF19" s="753"/>
      <c r="BG19" s="753"/>
      <c r="BH19" s="682" t="s">
        <v>27</v>
      </c>
      <c r="BI19" s="682"/>
      <c r="BJ19" s="536"/>
      <c r="BK19" s="747"/>
      <c r="BL19" s="535"/>
      <c r="BM19" s="752" t="s">
        <v>777</v>
      </c>
      <c r="BN19" s="753"/>
      <c r="BO19" s="753"/>
      <c r="BP19" s="753"/>
      <c r="BQ19" s="753"/>
      <c r="BR19" s="753"/>
      <c r="BS19" s="753"/>
      <c r="BT19" s="753"/>
      <c r="BU19" s="682" t="s">
        <v>27</v>
      </c>
      <c r="BV19" s="682"/>
      <c r="BW19" s="536"/>
      <c r="BX19" s="747"/>
      <c r="BY19" s="497"/>
      <c r="BZ19" s="763" t="s">
        <v>815</v>
      </c>
      <c r="CA19" s="764"/>
      <c r="CB19" s="764"/>
      <c r="CC19" s="764"/>
      <c r="CD19" s="764"/>
      <c r="CE19" s="764"/>
      <c r="CF19" s="764"/>
      <c r="CG19" s="764"/>
      <c r="CH19" s="681" t="s">
        <v>27</v>
      </c>
      <c r="CI19" s="681"/>
      <c r="CJ19" s="499"/>
      <c r="CK19" s="758"/>
      <c r="CL19" s="497"/>
      <c r="CM19" s="763" t="s">
        <v>781</v>
      </c>
      <c r="CN19" s="763"/>
      <c r="CO19" s="763"/>
      <c r="CP19" s="763"/>
      <c r="CQ19" s="763"/>
      <c r="CR19" s="763"/>
      <c r="CS19" s="763"/>
      <c r="CT19" s="763"/>
      <c r="CU19" s="681" t="s">
        <v>27</v>
      </c>
      <c r="CV19" s="681"/>
      <c r="CW19" s="499"/>
      <c r="CX19" s="758"/>
      <c r="CY19" s="497"/>
      <c r="CZ19" s="763" t="s">
        <v>782</v>
      </c>
      <c r="DA19" s="764"/>
      <c r="DB19" s="764"/>
      <c r="DC19" s="764"/>
      <c r="DD19" s="764"/>
      <c r="DE19" s="764"/>
      <c r="DF19" s="764"/>
      <c r="DG19" s="764"/>
      <c r="DH19" s="681" t="s">
        <v>27</v>
      </c>
      <c r="DI19" s="681"/>
      <c r="DJ19" s="499"/>
      <c r="DK19" s="758"/>
      <c r="DL19" s="512"/>
      <c r="DM19" s="773" t="s">
        <v>785</v>
      </c>
      <c r="DN19" s="778"/>
      <c r="DO19" s="778"/>
      <c r="DP19" s="778"/>
      <c r="DQ19" s="778"/>
      <c r="DR19" s="778"/>
      <c r="DS19" s="778"/>
      <c r="DT19" s="778"/>
      <c r="DU19" s="672" t="s">
        <v>735</v>
      </c>
      <c r="DV19" s="673"/>
      <c r="DW19" s="513"/>
      <c r="DX19" s="772"/>
      <c r="DY19" s="512"/>
      <c r="DZ19" s="643" t="s">
        <v>786</v>
      </c>
      <c r="EA19" s="643"/>
      <c r="EB19" s="643"/>
      <c r="EC19" s="643"/>
      <c r="ED19" s="643"/>
      <c r="EE19" s="643"/>
      <c r="EF19" s="643"/>
      <c r="EG19" s="700"/>
      <c r="EH19" s="672" t="s">
        <v>27</v>
      </c>
      <c r="EI19" s="673"/>
      <c r="EJ19" s="513"/>
      <c r="EK19" s="772"/>
      <c r="EL19" s="512"/>
      <c r="EM19" s="773" t="s">
        <v>790</v>
      </c>
      <c r="EN19" s="773"/>
      <c r="EO19" s="773"/>
      <c r="EP19" s="773"/>
      <c r="EQ19" s="773"/>
      <c r="ER19" s="773"/>
      <c r="ES19" s="773"/>
      <c r="ET19" s="773"/>
      <c r="EU19" s="672" t="s">
        <v>27</v>
      </c>
      <c r="EV19" s="673"/>
      <c r="EW19" s="513"/>
      <c r="EX19" s="772"/>
      <c r="EY19" s="489"/>
      <c r="EZ19" s="711" t="s">
        <v>791</v>
      </c>
      <c r="FA19" s="711"/>
      <c r="FB19" s="711"/>
      <c r="FC19" s="711"/>
      <c r="FD19" s="711"/>
      <c r="FE19" s="711"/>
      <c r="FF19" s="711"/>
      <c r="FG19" s="711"/>
      <c r="FH19" s="710" t="s">
        <v>27</v>
      </c>
      <c r="FI19" s="710"/>
      <c r="FJ19" s="488"/>
      <c r="FK19" s="704"/>
      <c r="FL19" s="489"/>
      <c r="FM19" s="711" t="s">
        <v>809</v>
      </c>
      <c r="FN19" s="781"/>
      <c r="FO19" s="781"/>
      <c r="FP19" s="781"/>
      <c r="FQ19" s="781"/>
      <c r="FR19" s="781"/>
      <c r="FS19" s="781"/>
      <c r="FT19" s="781"/>
      <c r="FU19" s="710" t="s">
        <v>27</v>
      </c>
      <c r="FV19" s="710"/>
      <c r="FW19" s="488"/>
      <c r="FX19" s="704"/>
      <c r="FY19" s="489"/>
      <c r="FZ19" s="662" t="s">
        <v>824</v>
      </c>
      <c r="GA19" s="662"/>
      <c r="GB19" s="662"/>
      <c r="GC19" s="662"/>
      <c r="GD19" s="662"/>
      <c r="GE19" s="662"/>
      <c r="GF19" s="662"/>
      <c r="GG19" s="702"/>
      <c r="GH19" s="710" t="s">
        <v>27</v>
      </c>
      <c r="GI19" s="710"/>
      <c r="GJ19" s="488"/>
      <c r="GK19" s="704"/>
      <c r="GL19" s="525"/>
      <c r="GM19" s="650" t="s">
        <v>796</v>
      </c>
      <c r="GN19" s="650"/>
      <c r="GO19" s="650"/>
      <c r="GP19" s="650"/>
      <c r="GQ19" s="650"/>
      <c r="GR19" s="650"/>
      <c r="GS19" s="650"/>
      <c r="GT19" s="782"/>
      <c r="GU19" s="714" t="s">
        <v>27</v>
      </c>
      <c r="GV19" s="714"/>
      <c r="GW19" s="526"/>
      <c r="GX19" s="795"/>
      <c r="GY19" s="525"/>
      <c r="GZ19" s="833" t="s">
        <v>857</v>
      </c>
      <c r="HA19" s="833"/>
      <c r="HB19" s="833"/>
      <c r="HC19" s="833"/>
      <c r="HD19" s="833"/>
      <c r="HE19" s="833"/>
      <c r="HF19" s="833"/>
      <c r="HG19" s="833"/>
      <c r="HH19" s="714" t="s">
        <v>27</v>
      </c>
      <c r="HI19" s="714"/>
      <c r="HJ19" s="526"/>
      <c r="HK19" s="795"/>
      <c r="HL19" s="525"/>
      <c r="HM19" s="825" t="s">
        <v>826</v>
      </c>
      <c r="HN19" s="826"/>
      <c r="HO19" s="826"/>
      <c r="HP19" s="826"/>
      <c r="HQ19" s="826"/>
      <c r="HR19" s="826"/>
      <c r="HS19" s="826"/>
      <c r="HT19" s="826"/>
      <c r="HU19" s="714" t="s">
        <v>27</v>
      </c>
      <c r="HV19" s="714"/>
      <c r="HW19" s="526"/>
      <c r="HX19" s="836"/>
      <c r="HY19" s="459"/>
      <c r="HZ19" s="464"/>
      <c r="IA19" s="464"/>
      <c r="IB19" s="464"/>
      <c r="IC19" s="464"/>
      <c r="ID19" s="464"/>
      <c r="IE19" s="464"/>
      <c r="IF19" s="460"/>
      <c r="IG19" s="666"/>
      <c r="IN19" s="834" t="s">
        <v>670</v>
      </c>
      <c r="IO19" s="834"/>
      <c r="IP19" s="834" t="s">
        <v>671</v>
      </c>
      <c r="IQ19" s="834"/>
      <c r="IR19" s="471"/>
      <c r="IS19" s="467"/>
      <c r="IU19" s="789" t="s">
        <v>735</v>
      </c>
      <c r="IV19" s="789"/>
      <c r="IW19" s="466">
        <v>11</v>
      </c>
      <c r="JC19" s="821">
        <f>JQ45</f>
        <v>0</v>
      </c>
      <c r="JD19" s="822"/>
      <c r="JE19" s="823" t="e">
        <f>JL44</f>
        <v>#DIV/0!</v>
      </c>
      <c r="JF19" s="824"/>
      <c r="JI19" s="468"/>
      <c r="JJ19" s="468"/>
      <c r="JK19" s="468"/>
      <c r="JL19" s="468"/>
      <c r="JM19" s="468"/>
      <c r="JN19" s="468"/>
      <c r="JO19" s="468"/>
      <c r="JP19" s="468"/>
      <c r="JQ19" s="468"/>
      <c r="JT19" s="437">
        <v>16</v>
      </c>
      <c r="JU19" s="573">
        <f t="shared" si="3"/>
        <v>0</v>
      </c>
      <c r="JV19" s="453">
        <v>0</v>
      </c>
      <c r="JW19" s="453">
        <v>0</v>
      </c>
      <c r="JX19" s="453">
        <v>0</v>
      </c>
      <c r="JY19" s="453">
        <v>0</v>
      </c>
      <c r="JZ19" s="453">
        <v>0</v>
      </c>
      <c r="KB19" s="462"/>
      <c r="KC19" s="462"/>
      <c r="KD19" s="462"/>
      <c r="KG19" s="437">
        <v>16</v>
      </c>
      <c r="KH19" s="463">
        <f t="shared" si="4"/>
        <v>10</v>
      </c>
      <c r="KO19" s="462"/>
      <c r="KP19" s="462"/>
      <c r="KQ19" s="462"/>
    </row>
    <row r="20" spans="1:303" ht="15" customHeight="1" x14ac:dyDescent="0.25">
      <c r="A20" s="441"/>
      <c r="B20" s="688"/>
      <c r="C20" s="676"/>
      <c r="D20" s="676"/>
      <c r="E20" s="676"/>
      <c r="F20" s="676"/>
      <c r="G20" s="676"/>
      <c r="H20" s="676"/>
      <c r="I20" s="676"/>
      <c r="J20" s="676"/>
      <c r="K20" s="667"/>
      <c r="L20" s="667"/>
      <c r="M20" s="667"/>
      <c r="N20" s="667"/>
      <c r="O20" s="667"/>
      <c r="P20" s="667"/>
      <c r="Q20" s="667"/>
      <c r="R20" s="695"/>
      <c r="S20" s="668"/>
      <c r="T20" s="668"/>
      <c r="U20" s="668"/>
      <c r="V20" s="668"/>
      <c r="W20" s="668"/>
      <c r="X20" s="668"/>
      <c r="Y20" s="668"/>
      <c r="Z20" s="668"/>
      <c r="AA20" s="679"/>
      <c r="AB20" s="679"/>
      <c r="AC20" s="679"/>
      <c r="AD20" s="679"/>
      <c r="AE20" s="679"/>
      <c r="AF20" s="679"/>
      <c r="AG20" s="679"/>
      <c r="AH20" s="679"/>
      <c r="AI20" s="718"/>
      <c r="AJ20" s="719"/>
      <c r="AK20" s="443"/>
      <c r="AL20" s="553"/>
      <c r="AM20" s="753"/>
      <c r="AN20" s="753"/>
      <c r="AO20" s="753"/>
      <c r="AP20" s="753"/>
      <c r="AQ20" s="753"/>
      <c r="AR20" s="753"/>
      <c r="AS20" s="753"/>
      <c r="AT20" s="753"/>
      <c r="AU20" s="578"/>
      <c r="AV20" s="578"/>
      <c r="AW20" s="552"/>
      <c r="AX20" s="548"/>
      <c r="AY20" s="535"/>
      <c r="AZ20" s="753"/>
      <c r="BA20" s="753"/>
      <c r="BB20" s="753"/>
      <c r="BC20" s="753"/>
      <c r="BD20" s="753"/>
      <c r="BE20" s="753"/>
      <c r="BF20" s="753"/>
      <c r="BG20" s="753"/>
      <c r="BH20" s="537"/>
      <c r="BI20" s="537"/>
      <c r="BJ20" s="536"/>
      <c r="BK20" s="548"/>
      <c r="BL20" s="535"/>
      <c r="BM20" s="753"/>
      <c r="BN20" s="753"/>
      <c r="BO20" s="753"/>
      <c r="BP20" s="753"/>
      <c r="BQ20" s="753"/>
      <c r="BR20" s="753"/>
      <c r="BS20" s="753"/>
      <c r="BT20" s="753"/>
      <c r="BU20" s="537"/>
      <c r="BV20" s="537"/>
      <c r="BW20" s="536"/>
      <c r="BX20" s="548"/>
      <c r="BY20" s="497"/>
      <c r="BZ20" s="764"/>
      <c r="CA20" s="764"/>
      <c r="CB20" s="764"/>
      <c r="CC20" s="764"/>
      <c r="CD20" s="764"/>
      <c r="CE20" s="764"/>
      <c r="CF20" s="764"/>
      <c r="CG20" s="764"/>
      <c r="CH20" s="498"/>
      <c r="CI20" s="498"/>
      <c r="CJ20" s="499"/>
      <c r="CK20" s="543"/>
      <c r="CL20" s="497"/>
      <c r="CM20" s="763"/>
      <c r="CN20" s="763"/>
      <c r="CO20" s="763"/>
      <c r="CP20" s="763"/>
      <c r="CQ20" s="763"/>
      <c r="CR20" s="763"/>
      <c r="CS20" s="763"/>
      <c r="CT20" s="763"/>
      <c r="CU20" s="580"/>
      <c r="CV20" s="580"/>
      <c r="CW20" s="499"/>
      <c r="CX20" s="543"/>
      <c r="CY20" s="497"/>
      <c r="CZ20" s="764"/>
      <c r="DA20" s="764"/>
      <c r="DB20" s="764"/>
      <c r="DC20" s="764"/>
      <c r="DD20" s="764"/>
      <c r="DE20" s="764"/>
      <c r="DF20" s="764"/>
      <c r="DG20" s="764"/>
      <c r="DH20" s="498"/>
      <c r="DI20" s="498"/>
      <c r="DJ20" s="499"/>
      <c r="DK20" s="543"/>
      <c r="DL20" s="512"/>
      <c r="DM20" s="778"/>
      <c r="DN20" s="778"/>
      <c r="DO20" s="778"/>
      <c r="DP20" s="778"/>
      <c r="DQ20" s="778"/>
      <c r="DR20" s="778"/>
      <c r="DS20" s="778"/>
      <c r="DT20" s="778"/>
      <c r="DU20" s="514"/>
      <c r="DV20" s="514"/>
      <c r="DW20" s="513"/>
      <c r="DX20" s="545"/>
      <c r="DY20" s="512"/>
      <c r="DZ20" s="576"/>
      <c r="EA20" s="576"/>
      <c r="EB20" s="576"/>
      <c r="EC20" s="576"/>
      <c r="ED20" s="576"/>
      <c r="EE20" s="576"/>
      <c r="EF20" s="576"/>
      <c r="EG20" s="576"/>
      <c r="EH20" s="576"/>
      <c r="EI20" s="576"/>
      <c r="EJ20" s="513"/>
      <c r="EK20" s="545"/>
      <c r="EL20" s="512"/>
      <c r="EM20" s="773"/>
      <c r="EN20" s="773"/>
      <c r="EO20" s="773"/>
      <c r="EP20" s="773"/>
      <c r="EQ20" s="773"/>
      <c r="ER20" s="773"/>
      <c r="ES20" s="773"/>
      <c r="ET20" s="773"/>
      <c r="EU20" s="514"/>
      <c r="EV20" s="514"/>
      <c r="EW20" s="513"/>
      <c r="EX20" s="545"/>
      <c r="EY20" s="489"/>
      <c r="EZ20" s="711"/>
      <c r="FA20" s="711"/>
      <c r="FB20" s="711"/>
      <c r="FC20" s="711"/>
      <c r="FD20" s="711"/>
      <c r="FE20" s="711"/>
      <c r="FF20" s="711"/>
      <c r="FG20" s="711"/>
      <c r="FH20" s="490"/>
      <c r="FI20" s="490"/>
      <c r="FJ20" s="488"/>
      <c r="FK20" s="542"/>
      <c r="FL20" s="489"/>
      <c r="FM20" s="781"/>
      <c r="FN20" s="781"/>
      <c r="FO20" s="781"/>
      <c r="FP20" s="781"/>
      <c r="FQ20" s="781"/>
      <c r="FR20" s="781"/>
      <c r="FS20" s="781"/>
      <c r="FT20" s="781"/>
      <c r="FU20" s="490"/>
      <c r="FV20" s="490"/>
      <c r="FW20" s="488"/>
      <c r="FX20" s="542"/>
      <c r="FY20" s="489"/>
      <c r="FZ20" s="490"/>
      <c r="GA20" s="490"/>
      <c r="GB20" s="490"/>
      <c r="GC20" s="490"/>
      <c r="GD20" s="490"/>
      <c r="GE20" s="490"/>
      <c r="GF20" s="490"/>
      <c r="GG20" s="490"/>
      <c r="GH20" s="490"/>
      <c r="GI20" s="490"/>
      <c r="GJ20" s="488"/>
      <c r="GK20" s="542"/>
      <c r="GL20" s="525"/>
      <c r="GM20" s="527"/>
      <c r="GN20" s="527"/>
      <c r="GO20" s="527"/>
      <c r="GP20" s="527"/>
      <c r="GQ20" s="527"/>
      <c r="GR20" s="527"/>
      <c r="GS20" s="527"/>
      <c r="GT20" s="527"/>
      <c r="GU20" s="527"/>
      <c r="GV20" s="527"/>
      <c r="GW20" s="526"/>
      <c r="GX20" s="547"/>
      <c r="GY20" s="525"/>
      <c r="GZ20" s="833"/>
      <c r="HA20" s="833"/>
      <c r="HB20" s="833"/>
      <c r="HC20" s="833"/>
      <c r="HD20" s="833"/>
      <c r="HE20" s="833"/>
      <c r="HF20" s="833"/>
      <c r="HG20" s="833"/>
      <c r="HH20" s="527"/>
      <c r="HI20" s="527"/>
      <c r="HJ20" s="526"/>
      <c r="HK20" s="547"/>
      <c r="HL20" s="525"/>
      <c r="HM20" s="826"/>
      <c r="HN20" s="826"/>
      <c r="HO20" s="826"/>
      <c r="HP20" s="826"/>
      <c r="HQ20" s="826"/>
      <c r="HR20" s="826"/>
      <c r="HS20" s="826"/>
      <c r="HT20" s="826"/>
      <c r="HU20" s="527"/>
      <c r="HV20" s="527"/>
      <c r="HW20" s="526"/>
      <c r="HX20" s="549"/>
      <c r="HY20" s="459"/>
      <c r="HZ20" s="464"/>
      <c r="IA20" s="464"/>
      <c r="IB20" s="464"/>
      <c r="IC20" s="464"/>
      <c r="ID20" s="464"/>
      <c r="IE20" s="464"/>
      <c r="IF20" s="460"/>
      <c r="IG20" s="443"/>
      <c r="IN20" s="468"/>
      <c r="IO20" s="468"/>
      <c r="IP20" s="468"/>
      <c r="IQ20" s="468"/>
      <c r="IR20" s="468"/>
      <c r="IS20" s="472"/>
      <c r="IT20" s="472"/>
      <c r="IU20" s="829" t="s">
        <v>672</v>
      </c>
      <c r="IV20" s="829"/>
      <c r="IW20" s="468"/>
      <c r="IY20" s="468"/>
      <c r="IZ20" s="468"/>
      <c r="JA20" s="468"/>
      <c r="JB20" s="468"/>
      <c r="JC20" s="468"/>
      <c r="JD20" s="468"/>
      <c r="JE20" s="468"/>
      <c r="JF20" s="468"/>
      <c r="JG20" s="468"/>
      <c r="JH20" s="468"/>
      <c r="JI20" s="468"/>
      <c r="JJ20" s="468"/>
      <c r="JK20" s="468"/>
      <c r="JL20" s="468"/>
      <c r="JM20" s="468"/>
      <c r="JN20" s="468"/>
      <c r="JO20" s="468"/>
      <c r="JP20" s="468"/>
      <c r="JQ20" s="468"/>
      <c r="JT20" s="437">
        <v>17</v>
      </c>
      <c r="JU20" s="573"/>
      <c r="JV20" s="453">
        <v>0</v>
      </c>
      <c r="JW20" s="453">
        <v>0</v>
      </c>
      <c r="JX20" s="453">
        <v>0</v>
      </c>
      <c r="JY20" s="453">
        <v>0</v>
      </c>
      <c r="JZ20" s="453">
        <v>0</v>
      </c>
      <c r="KB20" s="462"/>
      <c r="KC20" s="462"/>
      <c r="KD20" s="462"/>
      <c r="KG20" s="437">
        <v>17</v>
      </c>
      <c r="KH20" s="463">
        <f t="shared" si="1"/>
        <v>10</v>
      </c>
      <c r="KI20" s="453">
        <v>0</v>
      </c>
      <c r="KJ20" s="453">
        <v>0</v>
      </c>
      <c r="KK20" s="453">
        <v>0</v>
      </c>
      <c r="KL20" s="453">
        <v>0</v>
      </c>
      <c r="KM20" s="453">
        <v>0</v>
      </c>
      <c r="KO20" s="462"/>
      <c r="KP20" s="462"/>
      <c r="KQ20" s="462"/>
    </row>
    <row r="21" spans="1:303" ht="15" customHeight="1" x14ac:dyDescent="0.25">
      <c r="A21" s="441"/>
      <c r="B21" s="688"/>
      <c r="C21" s="676"/>
      <c r="D21" s="676"/>
      <c r="E21" s="676"/>
      <c r="F21" s="676"/>
      <c r="G21" s="676"/>
      <c r="H21" s="676"/>
      <c r="I21" s="676"/>
      <c r="J21" s="676"/>
      <c r="K21" s="667"/>
      <c r="L21" s="667"/>
      <c r="M21" s="667"/>
      <c r="N21" s="667"/>
      <c r="O21" s="667"/>
      <c r="P21" s="667"/>
      <c r="Q21" s="667"/>
      <c r="R21" s="695"/>
      <c r="S21" s="668"/>
      <c r="T21" s="668"/>
      <c r="U21" s="668"/>
      <c r="V21" s="668"/>
      <c r="W21" s="668"/>
      <c r="X21" s="668"/>
      <c r="Y21" s="668"/>
      <c r="Z21" s="668"/>
      <c r="AA21" s="679"/>
      <c r="AB21" s="679"/>
      <c r="AC21" s="679"/>
      <c r="AD21" s="679"/>
      <c r="AE21" s="679"/>
      <c r="AF21" s="679"/>
      <c r="AG21" s="679"/>
      <c r="AH21" s="679"/>
      <c r="AI21" s="718"/>
      <c r="AJ21" s="719"/>
      <c r="AK21" s="443"/>
      <c r="AL21" s="551"/>
      <c r="AM21" s="752" t="s">
        <v>774</v>
      </c>
      <c r="AN21" s="753"/>
      <c r="AO21" s="753"/>
      <c r="AP21" s="753"/>
      <c r="AQ21" s="753"/>
      <c r="AR21" s="753"/>
      <c r="AS21" s="753"/>
      <c r="AT21" s="753"/>
      <c r="AU21" s="682" t="s">
        <v>27</v>
      </c>
      <c r="AV21" s="682"/>
      <c r="AW21" s="552"/>
      <c r="AX21" s="548"/>
      <c r="AY21" s="535"/>
      <c r="AZ21" s="847" t="s">
        <v>812</v>
      </c>
      <c r="BA21" s="753"/>
      <c r="BB21" s="753"/>
      <c r="BC21" s="753"/>
      <c r="BD21" s="753"/>
      <c r="BE21" s="753"/>
      <c r="BF21" s="753"/>
      <c r="BG21" s="753"/>
      <c r="BH21" s="682" t="s">
        <v>27</v>
      </c>
      <c r="BI21" s="682"/>
      <c r="BJ21" s="536"/>
      <c r="BK21" s="548"/>
      <c r="BL21" s="535"/>
      <c r="BM21" s="752" t="s">
        <v>814</v>
      </c>
      <c r="BN21" s="753"/>
      <c r="BO21" s="753"/>
      <c r="BP21" s="753"/>
      <c r="BQ21" s="753"/>
      <c r="BR21" s="753"/>
      <c r="BS21" s="753"/>
      <c r="BT21" s="753"/>
      <c r="BU21" s="682" t="s">
        <v>27</v>
      </c>
      <c r="BV21" s="682"/>
      <c r="BW21" s="536"/>
      <c r="BX21" s="548"/>
      <c r="BY21" s="497"/>
      <c r="BZ21" s="585"/>
      <c r="CA21" s="498"/>
      <c r="CB21" s="498"/>
      <c r="CC21" s="498"/>
      <c r="CD21" s="498"/>
      <c r="CE21" s="498"/>
      <c r="CF21" s="498"/>
      <c r="CG21" s="498"/>
      <c r="CH21" s="498"/>
      <c r="CI21" s="498"/>
      <c r="CJ21" s="499"/>
      <c r="CK21" s="543"/>
      <c r="CL21" s="497"/>
      <c r="CM21" s="853" t="s">
        <v>816</v>
      </c>
      <c r="CN21" s="853"/>
      <c r="CO21" s="853"/>
      <c r="CP21" s="853"/>
      <c r="CQ21" s="853"/>
      <c r="CR21" s="853"/>
      <c r="CS21" s="853"/>
      <c r="CT21" s="853"/>
      <c r="CU21" s="681" t="s">
        <v>27</v>
      </c>
      <c r="CV21" s="681"/>
      <c r="CW21" s="499"/>
      <c r="CX21" s="543"/>
      <c r="CY21" s="497"/>
      <c r="CZ21" s="763" t="s">
        <v>783</v>
      </c>
      <c r="DA21" s="763"/>
      <c r="DB21" s="763"/>
      <c r="DC21" s="763"/>
      <c r="DD21" s="763"/>
      <c r="DE21" s="763"/>
      <c r="DF21" s="763"/>
      <c r="DG21" s="763"/>
      <c r="DH21" s="681" t="s">
        <v>27</v>
      </c>
      <c r="DI21" s="681"/>
      <c r="DJ21" s="499"/>
      <c r="DK21" s="543"/>
      <c r="DL21" s="512"/>
      <c r="DM21" s="773" t="s">
        <v>820</v>
      </c>
      <c r="DN21" s="778"/>
      <c r="DO21" s="778"/>
      <c r="DP21" s="778"/>
      <c r="DQ21" s="778"/>
      <c r="DR21" s="778"/>
      <c r="DS21" s="778"/>
      <c r="DT21" s="778"/>
      <c r="DU21" s="672" t="s">
        <v>27</v>
      </c>
      <c r="DV21" s="673"/>
      <c r="DW21" s="513"/>
      <c r="DX21" s="545"/>
      <c r="DY21" s="512"/>
      <c r="DZ21" s="643" t="s">
        <v>787</v>
      </c>
      <c r="EA21" s="643"/>
      <c r="EB21" s="643"/>
      <c r="EC21" s="643"/>
      <c r="ED21" s="643"/>
      <c r="EE21" s="643"/>
      <c r="EF21" s="643"/>
      <c r="EG21" s="700"/>
      <c r="EH21" s="672" t="s">
        <v>27</v>
      </c>
      <c r="EI21" s="673"/>
      <c r="EJ21" s="513"/>
      <c r="EK21" s="545"/>
      <c r="EL21" s="512"/>
      <c r="EM21" s="773" t="s">
        <v>822</v>
      </c>
      <c r="EN21" s="778"/>
      <c r="EO21" s="778"/>
      <c r="EP21" s="778"/>
      <c r="EQ21" s="778"/>
      <c r="ER21" s="778"/>
      <c r="ES21" s="778"/>
      <c r="ET21" s="778"/>
      <c r="EU21" s="672" t="s">
        <v>27</v>
      </c>
      <c r="EV21" s="673"/>
      <c r="EW21" s="513"/>
      <c r="EX21" s="545"/>
      <c r="EY21" s="489"/>
      <c r="EZ21" s="854" t="s">
        <v>792</v>
      </c>
      <c r="FA21" s="781"/>
      <c r="FB21" s="781"/>
      <c r="FC21" s="781"/>
      <c r="FD21" s="781"/>
      <c r="FE21" s="781"/>
      <c r="FF21" s="781"/>
      <c r="FG21" s="781"/>
      <c r="FH21" s="710" t="s">
        <v>27</v>
      </c>
      <c r="FI21" s="710"/>
      <c r="FJ21" s="488"/>
      <c r="FK21" s="542"/>
      <c r="FL21" s="489"/>
      <c r="FM21" s="662" t="s">
        <v>810</v>
      </c>
      <c r="FN21" s="662"/>
      <c r="FO21" s="662"/>
      <c r="FP21" s="662"/>
      <c r="FQ21" s="662"/>
      <c r="FR21" s="662"/>
      <c r="FS21" s="662"/>
      <c r="FT21" s="702"/>
      <c r="FU21" s="710" t="s">
        <v>27</v>
      </c>
      <c r="FV21" s="710"/>
      <c r="FW21" s="488"/>
      <c r="FX21" s="542"/>
      <c r="FY21" s="489"/>
      <c r="FZ21" s="711" t="s">
        <v>795</v>
      </c>
      <c r="GA21" s="711"/>
      <c r="GB21" s="711"/>
      <c r="GC21" s="711"/>
      <c r="GD21" s="711"/>
      <c r="GE21" s="711"/>
      <c r="GF21" s="711"/>
      <c r="GG21" s="711"/>
      <c r="GH21" s="710" t="s">
        <v>27</v>
      </c>
      <c r="GI21" s="710"/>
      <c r="GJ21" s="488"/>
      <c r="GK21" s="542"/>
      <c r="GL21" s="525"/>
      <c r="GM21" s="650" t="s">
        <v>797</v>
      </c>
      <c r="GN21" s="650"/>
      <c r="GO21" s="650"/>
      <c r="GP21" s="650"/>
      <c r="GQ21" s="650"/>
      <c r="GR21" s="650"/>
      <c r="GS21" s="650"/>
      <c r="GT21" s="782"/>
      <c r="GU21" s="714" t="s">
        <v>27</v>
      </c>
      <c r="GV21" s="714"/>
      <c r="GW21" s="526"/>
      <c r="GX21" s="547"/>
      <c r="GY21" s="525"/>
      <c r="GZ21" s="817" t="s">
        <v>801</v>
      </c>
      <c r="HA21" s="817"/>
      <c r="HB21" s="817"/>
      <c r="HC21" s="817"/>
      <c r="HD21" s="817"/>
      <c r="HE21" s="817"/>
      <c r="HF21" s="817"/>
      <c r="HG21" s="817"/>
      <c r="HH21" s="714" t="s">
        <v>27</v>
      </c>
      <c r="HI21" s="714"/>
      <c r="HJ21" s="526"/>
      <c r="HK21" s="547"/>
      <c r="HL21" s="525"/>
      <c r="HM21" s="817" t="s">
        <v>804</v>
      </c>
      <c r="HN21" s="833"/>
      <c r="HO21" s="833"/>
      <c r="HP21" s="833"/>
      <c r="HQ21" s="833"/>
      <c r="HR21" s="833"/>
      <c r="HS21" s="833"/>
      <c r="HT21" s="833"/>
      <c r="HU21" s="839" t="s">
        <v>27</v>
      </c>
      <c r="HV21" s="840"/>
      <c r="HW21" s="526"/>
      <c r="HX21" s="549"/>
      <c r="HY21" s="459"/>
      <c r="HZ21" s="464"/>
      <c r="IA21" s="464"/>
      <c r="IB21" s="464"/>
      <c r="IC21" s="464"/>
      <c r="ID21" s="464"/>
      <c r="IE21" s="464"/>
      <c r="IF21" s="460"/>
      <c r="IG21" s="443"/>
      <c r="JL21" s="852" t="s">
        <v>858</v>
      </c>
      <c r="JM21" s="852"/>
      <c r="JT21" s="437">
        <v>18</v>
      </c>
      <c r="JU21" s="573"/>
      <c r="JV21" s="453">
        <v>0</v>
      </c>
      <c r="JW21" s="453">
        <v>0</v>
      </c>
      <c r="JX21" s="453">
        <v>0</v>
      </c>
      <c r="JY21" s="453">
        <v>0</v>
      </c>
      <c r="JZ21" s="453">
        <v>0</v>
      </c>
      <c r="KB21" s="462" t="s">
        <v>739</v>
      </c>
      <c r="KC21" s="462"/>
      <c r="KD21" s="462"/>
      <c r="KG21" s="437">
        <v>18</v>
      </c>
      <c r="KH21" s="463">
        <f t="shared" si="1"/>
        <v>10</v>
      </c>
      <c r="KI21" s="453">
        <v>0</v>
      </c>
      <c r="KJ21" s="453">
        <v>0</v>
      </c>
      <c r="KK21" s="453">
        <v>0</v>
      </c>
      <c r="KL21" s="453">
        <v>0</v>
      </c>
      <c r="KM21" s="453">
        <v>0</v>
      </c>
      <c r="KO21" s="462"/>
      <c r="KP21" s="462"/>
      <c r="KQ21" s="462"/>
    </row>
    <row r="22" spans="1:303" ht="15" customHeight="1" x14ac:dyDescent="0.25">
      <c r="A22" s="441"/>
      <c r="B22" s="444"/>
      <c r="C22" s="676"/>
      <c r="D22" s="676"/>
      <c r="E22" s="676"/>
      <c r="F22" s="676"/>
      <c r="G22" s="676"/>
      <c r="H22" s="676"/>
      <c r="I22" s="676"/>
      <c r="J22" s="676"/>
      <c r="K22" s="667"/>
      <c r="L22" s="667"/>
      <c r="M22" s="667"/>
      <c r="N22" s="667"/>
      <c r="O22" s="667"/>
      <c r="P22" s="667"/>
      <c r="Q22" s="667"/>
      <c r="R22" s="695"/>
      <c r="S22" s="668"/>
      <c r="T22" s="668"/>
      <c r="U22" s="668"/>
      <c r="V22" s="668"/>
      <c r="W22" s="668"/>
      <c r="X22" s="668"/>
      <c r="Y22" s="668"/>
      <c r="Z22" s="668"/>
      <c r="AA22" s="679"/>
      <c r="AB22" s="679"/>
      <c r="AC22" s="679"/>
      <c r="AD22" s="679"/>
      <c r="AE22" s="679"/>
      <c r="AF22" s="679"/>
      <c r="AG22" s="679"/>
      <c r="AH22" s="679"/>
      <c r="AI22" s="718"/>
      <c r="AJ22" s="719"/>
      <c r="AK22" s="443"/>
      <c r="AL22" s="551"/>
      <c r="AM22" s="753"/>
      <c r="AN22" s="753"/>
      <c r="AO22" s="753"/>
      <c r="AP22" s="753"/>
      <c r="AQ22" s="753"/>
      <c r="AR22" s="753"/>
      <c r="AS22" s="753"/>
      <c r="AT22" s="753"/>
      <c r="AU22" s="578"/>
      <c r="AV22" s="578"/>
      <c r="AW22" s="552"/>
      <c r="AX22" s="548"/>
      <c r="AY22" s="535"/>
      <c r="AZ22" s="753"/>
      <c r="BA22" s="753"/>
      <c r="BB22" s="753"/>
      <c r="BC22" s="753"/>
      <c r="BD22" s="753"/>
      <c r="BE22" s="753"/>
      <c r="BF22" s="753"/>
      <c r="BG22" s="753"/>
      <c r="BH22" s="537"/>
      <c r="BI22" s="537"/>
      <c r="BJ22" s="536"/>
      <c r="BK22" s="548"/>
      <c r="BL22" s="535"/>
      <c r="BM22" s="753"/>
      <c r="BN22" s="753"/>
      <c r="BO22" s="753"/>
      <c r="BP22" s="753"/>
      <c r="BQ22" s="753"/>
      <c r="BR22" s="753"/>
      <c r="BS22" s="753"/>
      <c r="BT22" s="753"/>
      <c r="BU22" s="562"/>
      <c r="BV22" s="537"/>
      <c r="BW22" s="536"/>
      <c r="BX22" s="548"/>
      <c r="BY22" s="497"/>
      <c r="BZ22" s="498"/>
      <c r="CA22" s="498"/>
      <c r="CB22" s="498"/>
      <c r="CC22" s="498"/>
      <c r="CD22" s="498"/>
      <c r="CE22" s="498"/>
      <c r="CF22" s="498"/>
      <c r="CG22" s="498"/>
      <c r="CH22" s="498"/>
      <c r="CI22" s="498"/>
      <c r="CJ22" s="499"/>
      <c r="CK22" s="543"/>
      <c r="CL22" s="497"/>
      <c r="CM22" s="853"/>
      <c r="CN22" s="853"/>
      <c r="CO22" s="853"/>
      <c r="CP22" s="853"/>
      <c r="CQ22" s="853"/>
      <c r="CR22" s="853"/>
      <c r="CS22" s="853"/>
      <c r="CT22" s="853"/>
      <c r="CU22" s="580"/>
      <c r="CV22" s="580"/>
      <c r="CW22" s="498"/>
      <c r="CX22" s="543"/>
      <c r="CY22" s="497"/>
      <c r="CZ22" s="763"/>
      <c r="DA22" s="763"/>
      <c r="DB22" s="763"/>
      <c r="DC22" s="763"/>
      <c r="DD22" s="763"/>
      <c r="DE22" s="763"/>
      <c r="DF22" s="763"/>
      <c r="DG22" s="763"/>
      <c r="DH22" s="744"/>
      <c r="DI22" s="744"/>
      <c r="DJ22" s="499"/>
      <c r="DK22" s="543"/>
      <c r="DL22" s="512"/>
      <c r="DM22" s="778"/>
      <c r="DN22" s="778"/>
      <c r="DO22" s="778"/>
      <c r="DP22" s="778"/>
      <c r="DQ22" s="778"/>
      <c r="DR22" s="778"/>
      <c r="DS22" s="778"/>
      <c r="DT22" s="778"/>
      <c r="DU22" s="514"/>
      <c r="DV22" s="514"/>
      <c r="DW22" s="513"/>
      <c r="DX22" s="545"/>
      <c r="DY22" s="512"/>
      <c r="DZ22" s="684"/>
      <c r="EA22" s="643"/>
      <c r="EB22" s="643"/>
      <c r="EC22" s="643"/>
      <c r="ED22" s="643"/>
      <c r="EE22" s="643"/>
      <c r="EF22" s="643"/>
      <c r="EG22" s="643"/>
      <c r="EH22" s="521"/>
      <c r="EI22" s="514"/>
      <c r="EJ22" s="513"/>
      <c r="EK22" s="545"/>
      <c r="EL22" s="512"/>
      <c r="EM22" s="778"/>
      <c r="EN22" s="778"/>
      <c r="EO22" s="778"/>
      <c r="EP22" s="778"/>
      <c r="EQ22" s="778"/>
      <c r="ER22" s="778"/>
      <c r="ES22" s="778"/>
      <c r="ET22" s="778"/>
      <c r="EU22" s="514"/>
      <c r="EV22" s="514"/>
      <c r="EW22" s="513"/>
      <c r="EX22" s="545"/>
      <c r="EY22" s="489"/>
      <c r="EZ22" s="781"/>
      <c r="FA22" s="781"/>
      <c r="FB22" s="781"/>
      <c r="FC22" s="781"/>
      <c r="FD22" s="781"/>
      <c r="FE22" s="781"/>
      <c r="FF22" s="781"/>
      <c r="FG22" s="781"/>
      <c r="FH22" s="490"/>
      <c r="FI22" s="490"/>
      <c r="FJ22" s="488"/>
      <c r="FK22" s="542"/>
      <c r="FL22" s="489"/>
      <c r="FM22" s="490"/>
      <c r="FN22" s="490"/>
      <c r="FO22" s="490"/>
      <c r="FP22" s="490"/>
      <c r="FQ22" s="490"/>
      <c r="FR22" s="490"/>
      <c r="FS22" s="490"/>
      <c r="FT22" s="490"/>
      <c r="FU22" s="490"/>
      <c r="FV22" s="490"/>
      <c r="FW22" s="488"/>
      <c r="FX22" s="542"/>
      <c r="FY22" s="489"/>
      <c r="FZ22" s="711"/>
      <c r="GA22" s="711"/>
      <c r="GB22" s="711"/>
      <c r="GC22" s="711"/>
      <c r="GD22" s="711"/>
      <c r="GE22" s="711"/>
      <c r="GF22" s="711"/>
      <c r="GG22" s="711"/>
      <c r="GH22" s="490"/>
      <c r="GI22" s="490"/>
      <c r="GJ22" s="488"/>
      <c r="GK22" s="542"/>
      <c r="GL22" s="525"/>
      <c r="GM22" s="527"/>
      <c r="GN22" s="527"/>
      <c r="GO22" s="527"/>
      <c r="GP22" s="527"/>
      <c r="GQ22" s="527"/>
      <c r="GR22" s="527"/>
      <c r="GS22" s="527"/>
      <c r="GT22" s="527"/>
      <c r="GU22" s="527"/>
      <c r="GV22" s="527"/>
      <c r="GW22" s="526"/>
      <c r="GX22" s="547"/>
      <c r="GY22" s="525"/>
      <c r="GZ22" s="817"/>
      <c r="HA22" s="817"/>
      <c r="HB22" s="817"/>
      <c r="HC22" s="817"/>
      <c r="HD22" s="817"/>
      <c r="HE22" s="817"/>
      <c r="HF22" s="817"/>
      <c r="HG22" s="817"/>
      <c r="HH22" s="527"/>
      <c r="HI22" s="527"/>
      <c r="HJ22" s="526"/>
      <c r="HK22" s="547"/>
      <c r="HL22" s="525"/>
      <c r="HM22" s="833"/>
      <c r="HN22" s="833"/>
      <c r="HO22" s="833"/>
      <c r="HP22" s="833"/>
      <c r="HQ22" s="833"/>
      <c r="HR22" s="833"/>
      <c r="HS22" s="833"/>
      <c r="HT22" s="833"/>
      <c r="HU22" s="527"/>
      <c r="HV22" s="527"/>
      <c r="HW22" s="526"/>
      <c r="HX22" s="549"/>
      <c r="HY22" s="459"/>
      <c r="HZ22" s="464"/>
      <c r="IA22" s="464"/>
      <c r="IB22" s="464"/>
      <c r="IC22" s="464"/>
      <c r="ID22" s="464"/>
      <c r="IE22" s="464"/>
      <c r="IF22" s="460"/>
      <c r="IG22" s="443"/>
      <c r="JT22" s="437">
        <v>19</v>
      </c>
      <c r="JU22" s="573"/>
      <c r="JV22" s="453">
        <v>0</v>
      </c>
      <c r="JW22" s="453">
        <v>0</v>
      </c>
      <c r="JX22" s="453">
        <v>0</v>
      </c>
      <c r="JY22" s="453">
        <v>0</v>
      </c>
      <c r="JZ22" s="453">
        <v>0</v>
      </c>
      <c r="KB22" s="462">
        <v>0.2</v>
      </c>
      <c r="KC22" s="462"/>
      <c r="KD22" s="462"/>
      <c r="KG22" s="437">
        <v>19</v>
      </c>
      <c r="KH22" s="463">
        <f t="shared" si="1"/>
        <v>10</v>
      </c>
      <c r="KI22" s="453">
        <v>0</v>
      </c>
      <c r="KJ22" s="453">
        <v>0</v>
      </c>
      <c r="KK22" s="453">
        <v>0</v>
      </c>
      <c r="KL22" s="453">
        <v>0</v>
      </c>
      <c r="KM22" s="453">
        <v>0</v>
      </c>
      <c r="KO22" s="462"/>
      <c r="KP22" s="462"/>
      <c r="KQ22" s="462"/>
    </row>
    <row r="23" spans="1:303" ht="15" customHeight="1" x14ac:dyDescent="0.25">
      <c r="A23" s="441"/>
      <c r="B23" s="444"/>
      <c r="C23" s="676"/>
      <c r="D23" s="676"/>
      <c r="E23" s="676"/>
      <c r="F23" s="676"/>
      <c r="G23" s="676"/>
      <c r="H23" s="676"/>
      <c r="I23" s="676"/>
      <c r="J23" s="676"/>
      <c r="K23" s="667"/>
      <c r="L23" s="667"/>
      <c r="M23" s="667"/>
      <c r="N23" s="667"/>
      <c r="O23" s="667"/>
      <c r="P23" s="667"/>
      <c r="Q23" s="667"/>
      <c r="R23" s="695"/>
      <c r="S23" s="668"/>
      <c r="T23" s="668"/>
      <c r="U23" s="668"/>
      <c r="V23" s="668"/>
      <c r="W23" s="668"/>
      <c r="X23" s="668"/>
      <c r="Y23" s="668"/>
      <c r="Z23" s="668"/>
      <c r="AA23" s="679"/>
      <c r="AB23" s="679"/>
      <c r="AC23" s="679"/>
      <c r="AD23" s="679"/>
      <c r="AE23" s="679"/>
      <c r="AF23" s="679"/>
      <c r="AG23" s="679"/>
      <c r="AH23" s="679"/>
      <c r="AI23" s="718"/>
      <c r="AJ23" s="719"/>
      <c r="AK23" s="443"/>
      <c r="AL23" s="551"/>
      <c r="AM23" s="752" t="s">
        <v>773</v>
      </c>
      <c r="AN23" s="753"/>
      <c r="AO23" s="753"/>
      <c r="AP23" s="753"/>
      <c r="AQ23" s="753"/>
      <c r="AR23" s="753"/>
      <c r="AS23" s="753"/>
      <c r="AT23" s="753"/>
      <c r="AU23" s="689" t="s">
        <v>27</v>
      </c>
      <c r="AV23" s="690"/>
      <c r="AW23" s="552"/>
      <c r="AX23" s="548"/>
      <c r="AY23" s="535"/>
      <c r="AZ23" s="847" t="s">
        <v>813</v>
      </c>
      <c r="BA23" s="848"/>
      <c r="BB23" s="848"/>
      <c r="BC23" s="848"/>
      <c r="BD23" s="848"/>
      <c r="BE23" s="848"/>
      <c r="BF23" s="848"/>
      <c r="BG23" s="848"/>
      <c r="BH23" s="682" t="s">
        <v>27</v>
      </c>
      <c r="BI23" s="682"/>
      <c r="BJ23" s="536"/>
      <c r="BK23" s="548"/>
      <c r="BL23" s="535"/>
      <c r="BM23" s="752" t="s">
        <v>866</v>
      </c>
      <c r="BN23" s="753"/>
      <c r="BO23" s="753"/>
      <c r="BP23" s="753"/>
      <c r="BQ23" s="753"/>
      <c r="BR23" s="753"/>
      <c r="BS23" s="753"/>
      <c r="BT23" s="753"/>
      <c r="BU23" s="682" t="s">
        <v>27</v>
      </c>
      <c r="BV23" s="682"/>
      <c r="BW23" s="536"/>
      <c r="BX23" s="548"/>
      <c r="BY23" s="497"/>
      <c r="BZ23" s="498"/>
      <c r="CA23" s="498"/>
      <c r="CB23" s="498"/>
      <c r="CC23" s="498"/>
      <c r="CD23" s="498"/>
      <c r="CE23" s="498"/>
      <c r="CF23" s="498"/>
      <c r="CG23" s="498"/>
      <c r="CH23" s="498"/>
      <c r="CI23" s="498"/>
      <c r="CJ23" s="499"/>
      <c r="CK23" s="543"/>
      <c r="CL23" s="497"/>
      <c r="CM23" s="853" t="s">
        <v>817</v>
      </c>
      <c r="CN23" s="853"/>
      <c r="CO23" s="853"/>
      <c r="CP23" s="853"/>
      <c r="CQ23" s="853"/>
      <c r="CR23" s="853"/>
      <c r="CS23" s="853"/>
      <c r="CT23" s="853"/>
      <c r="CU23" s="681" t="s">
        <v>27</v>
      </c>
      <c r="CV23" s="681"/>
      <c r="CW23" s="499"/>
      <c r="CX23" s="543"/>
      <c r="CY23" s="497"/>
      <c r="CZ23" s="763" t="s">
        <v>819</v>
      </c>
      <c r="DA23" s="764"/>
      <c r="DB23" s="764"/>
      <c r="DC23" s="764"/>
      <c r="DD23" s="764"/>
      <c r="DE23" s="764"/>
      <c r="DF23" s="764"/>
      <c r="DG23" s="764"/>
      <c r="DH23" s="849" t="s">
        <v>27</v>
      </c>
      <c r="DI23" s="850"/>
      <c r="DJ23" s="499"/>
      <c r="DK23" s="543"/>
      <c r="DL23" s="512"/>
      <c r="DM23" s="773" t="s">
        <v>821</v>
      </c>
      <c r="DN23" s="778"/>
      <c r="DO23" s="778"/>
      <c r="DP23" s="778"/>
      <c r="DQ23" s="778"/>
      <c r="DR23" s="778"/>
      <c r="DS23" s="778"/>
      <c r="DT23" s="778"/>
      <c r="DU23" s="672" t="s">
        <v>27</v>
      </c>
      <c r="DV23" s="673"/>
      <c r="DW23" s="513"/>
      <c r="DX23" s="545"/>
      <c r="DY23" s="512"/>
      <c r="DZ23" s="773" t="s">
        <v>788</v>
      </c>
      <c r="EA23" s="773"/>
      <c r="EB23" s="773"/>
      <c r="EC23" s="773"/>
      <c r="ED23" s="773"/>
      <c r="EE23" s="773"/>
      <c r="EF23" s="773"/>
      <c r="EG23" s="773"/>
      <c r="EH23" s="672" t="s">
        <v>27</v>
      </c>
      <c r="EI23" s="673"/>
      <c r="EJ23" s="513"/>
      <c r="EK23" s="545"/>
      <c r="EL23" s="512"/>
      <c r="EM23" s="773" t="s">
        <v>823</v>
      </c>
      <c r="EN23" s="778"/>
      <c r="EO23" s="778"/>
      <c r="EP23" s="778"/>
      <c r="EQ23" s="778"/>
      <c r="ER23" s="778"/>
      <c r="ES23" s="778"/>
      <c r="ET23" s="778"/>
      <c r="EU23" s="818" t="s">
        <v>27</v>
      </c>
      <c r="EV23" s="673"/>
      <c r="EW23" s="513"/>
      <c r="EX23" s="545"/>
      <c r="EY23" s="489"/>
      <c r="EZ23" s="781" t="s">
        <v>793</v>
      </c>
      <c r="FA23" s="781"/>
      <c r="FB23" s="781"/>
      <c r="FC23" s="781"/>
      <c r="FD23" s="781"/>
      <c r="FE23" s="781"/>
      <c r="FF23" s="781"/>
      <c r="FG23" s="781"/>
      <c r="FH23" s="710" t="s">
        <v>27</v>
      </c>
      <c r="FI23" s="710"/>
      <c r="FJ23" s="488"/>
      <c r="FK23" s="542"/>
      <c r="FL23" s="489"/>
      <c r="FM23" s="662" t="s">
        <v>794</v>
      </c>
      <c r="FN23" s="662"/>
      <c r="FO23" s="662"/>
      <c r="FP23" s="662"/>
      <c r="FQ23" s="662"/>
      <c r="FR23" s="662"/>
      <c r="FS23" s="662"/>
      <c r="FT23" s="702"/>
      <c r="FU23" s="710" t="s">
        <v>27</v>
      </c>
      <c r="FV23" s="710"/>
      <c r="FW23" s="488"/>
      <c r="FX23" s="542"/>
      <c r="FY23" s="489"/>
      <c r="FZ23" s="662" t="s">
        <v>825</v>
      </c>
      <c r="GA23" s="662"/>
      <c r="GB23" s="662"/>
      <c r="GC23" s="662"/>
      <c r="GD23" s="662"/>
      <c r="GE23" s="662"/>
      <c r="GF23" s="662"/>
      <c r="GG23" s="702"/>
      <c r="GH23" s="710" t="s">
        <v>27</v>
      </c>
      <c r="GI23" s="710"/>
      <c r="GJ23" s="488"/>
      <c r="GK23" s="542"/>
      <c r="GL23" s="525"/>
      <c r="GM23" s="817" t="s">
        <v>798</v>
      </c>
      <c r="GN23" s="817"/>
      <c r="GO23" s="817"/>
      <c r="GP23" s="817"/>
      <c r="GQ23" s="817"/>
      <c r="GR23" s="817"/>
      <c r="GS23" s="817"/>
      <c r="GT23" s="817"/>
      <c r="GU23" s="714" t="s">
        <v>27</v>
      </c>
      <c r="GV23" s="714"/>
      <c r="GW23" s="526"/>
      <c r="GX23" s="547"/>
      <c r="GY23" s="525"/>
      <c r="GZ23" s="817" t="s">
        <v>802</v>
      </c>
      <c r="HA23" s="833"/>
      <c r="HB23" s="833"/>
      <c r="HC23" s="833"/>
      <c r="HD23" s="833"/>
      <c r="HE23" s="833"/>
      <c r="HF23" s="833"/>
      <c r="HG23" s="833"/>
      <c r="HH23" s="714" t="s">
        <v>27</v>
      </c>
      <c r="HI23" s="714"/>
      <c r="HJ23" s="526"/>
      <c r="HK23" s="547"/>
      <c r="HL23" s="525"/>
      <c r="HM23" s="825" t="s">
        <v>805</v>
      </c>
      <c r="HN23" s="825"/>
      <c r="HO23" s="825"/>
      <c r="HP23" s="825"/>
      <c r="HQ23" s="825"/>
      <c r="HR23" s="825"/>
      <c r="HS23" s="825"/>
      <c r="HT23" s="825"/>
      <c r="HU23" s="839" t="s">
        <v>27</v>
      </c>
      <c r="HV23" s="840"/>
      <c r="HW23" s="526"/>
      <c r="HX23" s="549"/>
      <c r="HY23" s="459"/>
      <c r="HZ23" s="464"/>
      <c r="IA23" s="464"/>
      <c r="IB23" s="464"/>
      <c r="IC23" s="464"/>
      <c r="ID23" s="464"/>
      <c r="IE23" s="464"/>
      <c r="IF23" s="460"/>
      <c r="IG23" s="443"/>
      <c r="IN23" s="799" t="str">
        <f>$AX$2</f>
        <v>Geografisk placering</v>
      </c>
      <c r="IO23" s="799"/>
      <c r="IP23" s="799" t="str">
        <f>$BK$2</f>
        <v>Fortættet byudvikling</v>
      </c>
      <c r="IQ23" s="799"/>
      <c r="IR23" s="799" t="str">
        <f>$BX$2</f>
        <v xml:space="preserve">Naturudlæg </v>
      </c>
      <c r="IS23" s="799"/>
      <c r="IT23" s="728" t="str">
        <f>$CK$2</f>
        <v xml:space="preserve">Biofaktor </v>
      </c>
      <c r="IU23" s="728"/>
      <c r="IV23" s="728" t="str">
        <f>$CX$2</f>
        <v>Grønne kvaliteter</v>
      </c>
      <c r="IW23" s="728"/>
      <c r="IX23" s="728" t="str">
        <f>$DK$2</f>
        <v>Blå kvaliteter</v>
      </c>
      <c r="IY23" s="728"/>
      <c r="IZ23" s="724" t="str">
        <f>$DX$2</f>
        <v>Forbindelser</v>
      </c>
      <c r="JA23" s="724"/>
      <c r="JB23" s="724" t="str">
        <f>$EK$2</f>
        <v xml:space="preserve">Cykelservice </v>
      </c>
      <c r="JC23" s="724"/>
      <c r="JD23" s="724" t="str">
        <f>$EX$2</f>
        <v xml:space="preserve">Parkeringsanlæg </v>
      </c>
      <c r="JE23" s="724"/>
      <c r="JF23" s="726" t="str">
        <f>$FK$2</f>
        <v>Transformation</v>
      </c>
      <c r="JG23" s="726"/>
      <c r="JH23" s="726" t="str">
        <f>$FX$2</f>
        <v>Materialer og arkitektur</v>
      </c>
      <c r="JI23" s="726"/>
      <c r="JJ23" s="726" t="str">
        <f>$GK$2</f>
        <v>Cirkularitet</v>
      </c>
      <c r="JK23" s="726"/>
      <c r="JL23" s="730" t="str">
        <f>$GX$2</f>
        <v xml:space="preserve">Blandede boformer </v>
      </c>
      <c r="JM23" s="730"/>
      <c r="JN23" s="730" t="str">
        <f>$HK$2</f>
        <v>Aktive byrum</v>
      </c>
      <c r="JO23" s="730"/>
      <c r="JP23" s="730" t="str">
        <f>$HX$2</f>
        <v xml:space="preserve">Plads til fællesskaber </v>
      </c>
      <c r="JQ23" s="730"/>
      <c r="JT23" s="437">
        <v>20</v>
      </c>
      <c r="JU23" s="573"/>
      <c r="JV23" s="453">
        <v>0</v>
      </c>
      <c r="JW23" s="453">
        <v>0</v>
      </c>
      <c r="JX23" s="453">
        <v>0</v>
      </c>
      <c r="JY23" s="453">
        <v>0</v>
      </c>
      <c r="JZ23" s="453">
        <v>0</v>
      </c>
      <c r="KB23" s="462">
        <f>1/5</f>
        <v>0.2</v>
      </c>
      <c r="KC23" s="462"/>
      <c r="KD23" s="462"/>
      <c r="KG23" s="437">
        <v>20</v>
      </c>
      <c r="KH23" s="463">
        <f t="shared" si="1"/>
        <v>10</v>
      </c>
      <c r="KI23" s="453">
        <v>0</v>
      </c>
      <c r="KJ23" s="453">
        <v>0</v>
      </c>
      <c r="KK23" s="453">
        <v>0</v>
      </c>
      <c r="KL23" s="453">
        <v>0</v>
      </c>
      <c r="KM23" s="453">
        <v>0</v>
      </c>
      <c r="KO23" s="462"/>
      <c r="KP23" s="462"/>
      <c r="KQ23" s="462"/>
    </row>
    <row r="24" spans="1:303" ht="15.75" customHeight="1" x14ac:dyDescent="0.25">
      <c r="A24" s="441"/>
      <c r="B24" s="444"/>
      <c r="C24" s="676"/>
      <c r="D24" s="676"/>
      <c r="E24" s="676"/>
      <c r="F24" s="676"/>
      <c r="G24" s="676"/>
      <c r="H24" s="676"/>
      <c r="I24" s="676"/>
      <c r="J24" s="676"/>
      <c r="K24" s="667"/>
      <c r="L24" s="667"/>
      <c r="M24" s="667"/>
      <c r="N24" s="667"/>
      <c r="O24" s="667"/>
      <c r="P24" s="667"/>
      <c r="Q24" s="667"/>
      <c r="R24" s="695"/>
      <c r="S24" s="668"/>
      <c r="T24" s="668"/>
      <c r="U24" s="668"/>
      <c r="V24" s="668"/>
      <c r="W24" s="668"/>
      <c r="X24" s="668"/>
      <c r="Y24" s="668"/>
      <c r="Z24" s="668"/>
      <c r="AA24" s="679"/>
      <c r="AB24" s="679"/>
      <c r="AC24" s="679"/>
      <c r="AD24" s="679"/>
      <c r="AE24" s="679"/>
      <c r="AF24" s="679"/>
      <c r="AG24" s="679"/>
      <c r="AH24" s="679"/>
      <c r="AI24" s="718"/>
      <c r="AJ24" s="719"/>
      <c r="AK24" s="443"/>
      <c r="AL24" s="553"/>
      <c r="AM24" s="753"/>
      <c r="AN24" s="753"/>
      <c r="AO24" s="753"/>
      <c r="AP24" s="753"/>
      <c r="AQ24" s="753"/>
      <c r="AR24" s="753"/>
      <c r="AS24" s="753"/>
      <c r="AT24" s="753"/>
      <c r="AU24" s="538"/>
      <c r="AV24" s="538"/>
      <c r="AW24" s="552"/>
      <c r="AX24" s="548"/>
      <c r="AY24" s="535"/>
      <c r="AZ24" s="848"/>
      <c r="BA24" s="848"/>
      <c r="BB24" s="848"/>
      <c r="BC24" s="848"/>
      <c r="BD24" s="848"/>
      <c r="BE24" s="848"/>
      <c r="BF24" s="848"/>
      <c r="BG24" s="848"/>
      <c r="BH24" s="537"/>
      <c r="BI24" s="537"/>
      <c r="BJ24" s="536"/>
      <c r="BK24" s="548"/>
      <c r="BL24" s="535"/>
      <c r="BM24" s="753"/>
      <c r="BN24" s="753"/>
      <c r="BO24" s="753"/>
      <c r="BP24" s="753"/>
      <c r="BQ24" s="753"/>
      <c r="BR24" s="753"/>
      <c r="BS24" s="753"/>
      <c r="BT24" s="753"/>
      <c r="BU24" s="537"/>
      <c r="BV24" s="537"/>
      <c r="BW24" s="536"/>
      <c r="BX24" s="548"/>
      <c r="BY24" s="497"/>
      <c r="BZ24" s="498"/>
      <c r="CA24" s="498"/>
      <c r="CB24" s="498"/>
      <c r="CC24" s="498"/>
      <c r="CD24" s="498"/>
      <c r="CE24" s="498"/>
      <c r="CF24" s="498"/>
      <c r="CG24" s="498"/>
      <c r="CH24" s="498"/>
      <c r="CI24" s="498"/>
      <c r="CJ24" s="499"/>
      <c r="CK24" s="543"/>
      <c r="CL24" s="497"/>
      <c r="CM24" s="853"/>
      <c r="CN24" s="853"/>
      <c r="CO24" s="853"/>
      <c r="CP24" s="853"/>
      <c r="CQ24" s="853"/>
      <c r="CR24" s="853"/>
      <c r="CS24" s="853"/>
      <c r="CT24" s="853"/>
      <c r="CU24" s="580"/>
      <c r="CV24" s="580"/>
      <c r="CW24" s="499"/>
      <c r="CX24" s="543"/>
      <c r="CY24" s="497"/>
      <c r="CZ24" s="764"/>
      <c r="DA24" s="764"/>
      <c r="DB24" s="764"/>
      <c r="DC24" s="764"/>
      <c r="DD24" s="764"/>
      <c r="DE24" s="764"/>
      <c r="DF24" s="764"/>
      <c r="DG24" s="764"/>
      <c r="DH24" s="498"/>
      <c r="DI24" s="498"/>
      <c r="DJ24" s="499"/>
      <c r="DK24" s="543"/>
      <c r="DL24" s="512"/>
      <c r="DM24" s="778"/>
      <c r="DN24" s="778"/>
      <c r="DO24" s="778"/>
      <c r="DP24" s="778"/>
      <c r="DQ24" s="778"/>
      <c r="DR24" s="778"/>
      <c r="DS24" s="778"/>
      <c r="DT24" s="778"/>
      <c r="DU24" s="514"/>
      <c r="DV24" s="514"/>
      <c r="DW24" s="513"/>
      <c r="DX24" s="545"/>
      <c r="DY24" s="512"/>
      <c r="DZ24" s="773"/>
      <c r="EA24" s="773"/>
      <c r="EB24" s="773"/>
      <c r="EC24" s="773"/>
      <c r="ED24" s="773"/>
      <c r="EE24" s="773"/>
      <c r="EF24" s="773"/>
      <c r="EG24" s="773"/>
      <c r="EH24" s="576"/>
      <c r="EI24" s="576"/>
      <c r="EJ24" s="513"/>
      <c r="EK24" s="545"/>
      <c r="EL24" s="512"/>
      <c r="EM24" s="778"/>
      <c r="EN24" s="778"/>
      <c r="EO24" s="778"/>
      <c r="EP24" s="778"/>
      <c r="EQ24" s="778"/>
      <c r="ER24" s="778"/>
      <c r="ES24" s="778"/>
      <c r="ET24" s="778"/>
      <c r="EU24" s="521"/>
      <c r="EV24" s="514"/>
      <c r="EW24" s="513"/>
      <c r="EX24" s="545"/>
      <c r="EY24" s="489"/>
      <c r="EZ24" s="781"/>
      <c r="FA24" s="781"/>
      <c r="FB24" s="781"/>
      <c r="FC24" s="781"/>
      <c r="FD24" s="781"/>
      <c r="FE24" s="781"/>
      <c r="FF24" s="781"/>
      <c r="FG24" s="781"/>
      <c r="FH24" s="490"/>
      <c r="FI24" s="490"/>
      <c r="FJ24" s="488"/>
      <c r="FK24" s="542"/>
      <c r="FL24" s="489"/>
      <c r="FM24" s="490"/>
      <c r="FN24" s="490"/>
      <c r="FO24" s="490"/>
      <c r="FP24" s="490"/>
      <c r="FQ24" s="490"/>
      <c r="FR24" s="490"/>
      <c r="FS24" s="490"/>
      <c r="FT24" s="490"/>
      <c r="FU24" s="490"/>
      <c r="FV24" s="490"/>
      <c r="FW24" s="488"/>
      <c r="FX24" s="542"/>
      <c r="FY24" s="489"/>
      <c r="FZ24" s="490"/>
      <c r="GA24" s="490"/>
      <c r="GB24" s="490"/>
      <c r="GC24" s="490"/>
      <c r="GD24" s="490"/>
      <c r="GE24" s="490"/>
      <c r="GF24" s="490"/>
      <c r="GG24" s="490"/>
      <c r="GH24" s="490"/>
      <c r="GI24" s="490"/>
      <c r="GJ24" s="488"/>
      <c r="GK24" s="542"/>
      <c r="GL24" s="525"/>
      <c r="GM24" s="817"/>
      <c r="GN24" s="817"/>
      <c r="GO24" s="817"/>
      <c r="GP24" s="817"/>
      <c r="GQ24" s="817"/>
      <c r="GR24" s="817"/>
      <c r="GS24" s="817"/>
      <c r="GT24" s="817"/>
      <c r="GU24" s="527"/>
      <c r="GV24" s="527"/>
      <c r="GW24" s="526"/>
      <c r="GX24" s="547"/>
      <c r="GY24" s="525"/>
      <c r="GZ24" s="833"/>
      <c r="HA24" s="833"/>
      <c r="HB24" s="833"/>
      <c r="HC24" s="833"/>
      <c r="HD24" s="833"/>
      <c r="HE24" s="833"/>
      <c r="HF24" s="833"/>
      <c r="HG24" s="833"/>
      <c r="HH24" s="527"/>
      <c r="HI24" s="527"/>
      <c r="HJ24" s="526"/>
      <c r="HK24" s="547"/>
      <c r="HL24" s="525"/>
      <c r="HM24" s="825"/>
      <c r="HN24" s="825"/>
      <c r="HO24" s="825"/>
      <c r="HP24" s="825"/>
      <c r="HQ24" s="825"/>
      <c r="HR24" s="825"/>
      <c r="HS24" s="825"/>
      <c r="HT24" s="825"/>
      <c r="HU24" s="527"/>
      <c r="HV24" s="527"/>
      <c r="HW24" s="526"/>
      <c r="HX24" s="549"/>
      <c r="HY24" s="459"/>
      <c r="HZ24" s="464"/>
      <c r="IA24" s="464"/>
      <c r="IB24" s="464"/>
      <c r="IC24" s="464"/>
      <c r="ID24" s="464"/>
      <c r="IE24" s="464"/>
      <c r="IF24" s="460"/>
      <c r="IG24" s="443"/>
      <c r="IN24" s="799"/>
      <c r="IO24" s="799"/>
      <c r="IP24" s="799"/>
      <c r="IQ24" s="799"/>
      <c r="IR24" s="799"/>
      <c r="IS24" s="799"/>
      <c r="IT24" s="728"/>
      <c r="IU24" s="728"/>
      <c r="IV24" s="728"/>
      <c r="IW24" s="728"/>
      <c r="IX24" s="728"/>
      <c r="IY24" s="728"/>
      <c r="IZ24" s="724"/>
      <c r="JA24" s="724"/>
      <c r="JB24" s="724"/>
      <c r="JC24" s="724"/>
      <c r="JD24" s="724"/>
      <c r="JE24" s="724"/>
      <c r="JF24" s="726"/>
      <c r="JG24" s="726"/>
      <c r="JH24" s="726"/>
      <c r="JI24" s="726"/>
      <c r="JJ24" s="726"/>
      <c r="JK24" s="726"/>
      <c r="JL24" s="730"/>
      <c r="JM24" s="730"/>
      <c r="JN24" s="730"/>
      <c r="JO24" s="730"/>
      <c r="JP24" s="730"/>
      <c r="JQ24" s="730"/>
      <c r="JT24" s="437">
        <v>21</v>
      </c>
      <c r="JU24" s="573"/>
      <c r="JV24" s="453">
        <v>0</v>
      </c>
      <c r="JW24" s="453">
        <v>0</v>
      </c>
      <c r="JX24" s="453">
        <v>0</v>
      </c>
      <c r="JY24" s="453">
        <v>0</v>
      </c>
      <c r="JZ24" s="453">
        <v>0</v>
      </c>
      <c r="KB24" s="462">
        <f>1/5</f>
        <v>0.2</v>
      </c>
      <c r="KC24" s="462"/>
      <c r="KD24" s="462"/>
      <c r="KG24" s="437">
        <v>21</v>
      </c>
      <c r="KH24" s="463">
        <f t="shared" si="1"/>
        <v>10</v>
      </c>
      <c r="KI24" s="453">
        <v>0</v>
      </c>
      <c r="KJ24" s="453">
        <v>0</v>
      </c>
      <c r="KK24" s="453">
        <v>0</v>
      </c>
      <c r="KL24" s="453">
        <v>0</v>
      </c>
      <c r="KM24" s="453">
        <v>0</v>
      </c>
      <c r="KO24" s="462"/>
      <c r="KP24" s="462"/>
      <c r="KQ24" s="462"/>
    </row>
    <row r="25" spans="1:303" ht="15" customHeight="1" x14ac:dyDescent="0.25">
      <c r="A25" s="441"/>
      <c r="B25" s="444"/>
      <c r="C25" s="676"/>
      <c r="D25" s="676"/>
      <c r="E25" s="676"/>
      <c r="F25" s="676"/>
      <c r="G25" s="676"/>
      <c r="H25" s="676"/>
      <c r="I25" s="676"/>
      <c r="J25" s="676"/>
      <c r="K25" s="667"/>
      <c r="L25" s="667"/>
      <c r="M25" s="667"/>
      <c r="N25" s="667"/>
      <c r="O25" s="667"/>
      <c r="P25" s="667"/>
      <c r="Q25" s="667"/>
      <c r="R25" s="695"/>
      <c r="S25" s="668"/>
      <c r="T25" s="668"/>
      <c r="U25" s="668"/>
      <c r="V25" s="668"/>
      <c r="W25" s="668"/>
      <c r="X25" s="668"/>
      <c r="Y25" s="668"/>
      <c r="Z25" s="668"/>
      <c r="AA25" s="679"/>
      <c r="AB25" s="679"/>
      <c r="AC25" s="679"/>
      <c r="AD25" s="679"/>
      <c r="AE25" s="679"/>
      <c r="AF25" s="679"/>
      <c r="AG25" s="679"/>
      <c r="AH25" s="679"/>
      <c r="AI25" s="718"/>
      <c r="AJ25" s="719"/>
      <c r="AK25" s="443"/>
      <c r="AL25" s="554"/>
      <c r="AM25" s="739" t="s">
        <v>772</v>
      </c>
      <c r="AN25" s="739"/>
      <c r="AO25" s="739"/>
      <c r="AP25" s="739"/>
      <c r="AQ25" s="739"/>
      <c r="AR25" s="739"/>
      <c r="AS25" s="739"/>
      <c r="AT25" s="739"/>
      <c r="AU25" s="689" t="s">
        <v>27</v>
      </c>
      <c r="AV25" s="690"/>
      <c r="AW25" s="552"/>
      <c r="AX25" s="548"/>
      <c r="AY25" s="535"/>
      <c r="AZ25" s="752" t="s">
        <v>856</v>
      </c>
      <c r="BA25" s="752"/>
      <c r="BB25" s="752"/>
      <c r="BC25" s="752"/>
      <c r="BD25" s="752"/>
      <c r="BE25" s="752"/>
      <c r="BF25" s="752"/>
      <c r="BG25" s="851"/>
      <c r="BH25" s="682" t="s">
        <v>27</v>
      </c>
      <c r="BI25" s="682"/>
      <c r="BJ25" s="536"/>
      <c r="BK25" s="548"/>
      <c r="BL25" s="535"/>
      <c r="BM25" s="752" t="s">
        <v>859</v>
      </c>
      <c r="BN25" s="752"/>
      <c r="BO25" s="752"/>
      <c r="BP25" s="752"/>
      <c r="BQ25" s="752"/>
      <c r="BR25" s="752"/>
      <c r="BS25" s="752"/>
      <c r="BT25" s="752"/>
      <c r="BU25" s="682" t="s">
        <v>27</v>
      </c>
      <c r="BV25" s="682"/>
      <c r="BW25" s="536"/>
      <c r="BX25" s="548"/>
      <c r="BY25" s="497"/>
      <c r="BZ25" s="498"/>
      <c r="CA25" s="498"/>
      <c r="CB25" s="498"/>
      <c r="CC25" s="498"/>
      <c r="CD25" s="498"/>
      <c r="CE25" s="498"/>
      <c r="CF25" s="498"/>
      <c r="CG25" s="498"/>
      <c r="CH25" s="498"/>
      <c r="CI25" s="498"/>
      <c r="CJ25" s="499"/>
      <c r="CK25" s="543"/>
      <c r="CL25" s="497"/>
      <c r="CM25" s="853" t="s">
        <v>818</v>
      </c>
      <c r="CN25" s="853"/>
      <c r="CO25" s="853"/>
      <c r="CP25" s="853"/>
      <c r="CQ25" s="853"/>
      <c r="CR25" s="853"/>
      <c r="CS25" s="853"/>
      <c r="CT25" s="853"/>
      <c r="CU25" s="681" t="s">
        <v>27</v>
      </c>
      <c r="CV25" s="681"/>
      <c r="CW25" s="499"/>
      <c r="CX25" s="543"/>
      <c r="CY25" s="497"/>
      <c r="CZ25" s="763" t="s">
        <v>784</v>
      </c>
      <c r="DA25" s="764"/>
      <c r="DB25" s="764"/>
      <c r="DC25" s="764"/>
      <c r="DD25" s="764"/>
      <c r="DE25" s="764"/>
      <c r="DF25" s="764"/>
      <c r="DG25" s="764"/>
      <c r="DH25" s="681" t="s">
        <v>27</v>
      </c>
      <c r="DI25" s="681"/>
      <c r="DJ25" s="499"/>
      <c r="DK25" s="543"/>
      <c r="DL25" s="512"/>
      <c r="DM25" s="514"/>
      <c r="DN25" s="514"/>
      <c r="DO25" s="514"/>
      <c r="DP25" s="514"/>
      <c r="DQ25" s="514"/>
      <c r="DR25" s="514"/>
      <c r="DS25" s="514"/>
      <c r="DT25" s="514"/>
      <c r="DU25" s="514"/>
      <c r="DV25" s="514"/>
      <c r="DW25" s="513"/>
      <c r="DX25" s="545"/>
      <c r="DY25" s="512"/>
      <c r="DZ25" s="514"/>
      <c r="EA25" s="514"/>
      <c r="EB25" s="514"/>
      <c r="EC25" s="514"/>
      <c r="ED25" s="514"/>
      <c r="EE25" s="514"/>
      <c r="EF25" s="514"/>
      <c r="EG25" s="514"/>
      <c r="EH25" s="514"/>
      <c r="EI25" s="514"/>
      <c r="EJ25" s="513"/>
      <c r="EK25" s="545"/>
      <c r="EL25" s="512"/>
      <c r="EM25" s="514"/>
      <c r="EN25" s="514"/>
      <c r="EO25" s="514"/>
      <c r="EP25" s="514"/>
      <c r="EQ25" s="514"/>
      <c r="ER25" s="514"/>
      <c r="ES25" s="514"/>
      <c r="ET25" s="514"/>
      <c r="EU25" s="514"/>
      <c r="EV25" s="514"/>
      <c r="EW25" s="513"/>
      <c r="EX25" s="545"/>
      <c r="EY25" s="489"/>
      <c r="EZ25" s="490"/>
      <c r="FA25" s="490"/>
      <c r="FB25" s="490"/>
      <c r="FC25" s="490"/>
      <c r="FD25" s="490"/>
      <c r="FE25" s="490"/>
      <c r="FF25" s="490"/>
      <c r="FG25" s="490"/>
      <c r="FH25" s="490"/>
      <c r="FI25" s="490"/>
      <c r="FJ25" s="488"/>
      <c r="FK25" s="542"/>
      <c r="FL25" s="489"/>
      <c r="FM25" s="490"/>
      <c r="FN25" s="490"/>
      <c r="FO25" s="490"/>
      <c r="FP25" s="490"/>
      <c r="FQ25" s="490"/>
      <c r="FR25" s="490"/>
      <c r="FS25" s="490"/>
      <c r="FT25" s="490"/>
      <c r="FU25" s="490"/>
      <c r="FV25" s="490"/>
      <c r="FW25" s="488"/>
      <c r="FX25" s="542"/>
      <c r="FY25" s="489"/>
      <c r="FZ25" s="490"/>
      <c r="GA25" s="490"/>
      <c r="GB25" s="490"/>
      <c r="GC25" s="490"/>
      <c r="GD25" s="490"/>
      <c r="GE25" s="490" t="s">
        <v>742</v>
      </c>
      <c r="GF25" s="490"/>
      <c r="GG25" s="490"/>
      <c r="GH25" s="490"/>
      <c r="GI25" s="490"/>
      <c r="GJ25" s="488"/>
      <c r="GK25" s="542"/>
      <c r="GL25" s="525"/>
      <c r="GM25" s="527"/>
      <c r="GN25" s="527"/>
      <c r="GO25" s="527"/>
      <c r="GP25" s="527"/>
      <c r="GQ25" s="527"/>
      <c r="GR25" s="527"/>
      <c r="GS25" s="527"/>
      <c r="GT25" s="527"/>
      <c r="GU25" s="527"/>
      <c r="GV25" s="527"/>
      <c r="GW25" s="526"/>
      <c r="GX25" s="577"/>
      <c r="GY25" s="525"/>
      <c r="GZ25" s="817"/>
      <c r="HA25" s="833"/>
      <c r="HB25" s="833"/>
      <c r="HC25" s="833"/>
      <c r="HD25" s="833"/>
      <c r="HE25" s="833"/>
      <c r="HF25" s="833"/>
      <c r="HG25" s="833"/>
      <c r="HH25" s="527"/>
      <c r="HI25" s="527"/>
      <c r="HJ25" s="526"/>
      <c r="HK25" s="547"/>
      <c r="HL25" s="525"/>
      <c r="HM25" s="825"/>
      <c r="HN25" s="825"/>
      <c r="HO25" s="825"/>
      <c r="HP25" s="825"/>
      <c r="HQ25" s="825"/>
      <c r="HR25" s="825"/>
      <c r="HS25" s="825"/>
      <c r="HT25" s="825"/>
      <c r="HU25" s="527"/>
      <c r="HV25" s="527"/>
      <c r="HW25" s="526"/>
      <c r="HX25" s="549"/>
      <c r="HY25" s="459"/>
      <c r="HZ25" s="838"/>
      <c r="IA25" s="838"/>
      <c r="IB25" s="838"/>
      <c r="IC25" s="838"/>
      <c r="ID25" s="838"/>
      <c r="IE25" s="838"/>
      <c r="IF25" s="460"/>
      <c r="IG25" s="443"/>
      <c r="IN25" s="799"/>
      <c r="IO25" s="799"/>
      <c r="IP25" s="799"/>
      <c r="IQ25" s="799"/>
      <c r="IR25" s="799"/>
      <c r="IS25" s="799"/>
      <c r="IT25" s="728"/>
      <c r="IU25" s="728"/>
      <c r="IV25" s="728"/>
      <c r="IW25" s="728"/>
      <c r="IX25" s="728"/>
      <c r="IY25" s="728"/>
      <c r="IZ25" s="724"/>
      <c r="JA25" s="724"/>
      <c r="JB25" s="724"/>
      <c r="JC25" s="724"/>
      <c r="JD25" s="724"/>
      <c r="JE25" s="724"/>
      <c r="JF25" s="726"/>
      <c r="JG25" s="726"/>
      <c r="JH25" s="726"/>
      <c r="JI25" s="726"/>
      <c r="JJ25" s="726"/>
      <c r="JK25" s="726"/>
      <c r="JL25" s="730"/>
      <c r="JM25" s="730"/>
      <c r="JN25" s="730"/>
      <c r="JO25" s="730"/>
      <c r="JP25" s="730"/>
      <c r="JQ25" s="730"/>
      <c r="JT25" s="437">
        <v>22</v>
      </c>
      <c r="JU25" s="573"/>
      <c r="JV25" s="453">
        <v>0</v>
      </c>
      <c r="JW25" s="453">
        <v>0</v>
      </c>
      <c r="JX25" s="453">
        <v>0</v>
      </c>
      <c r="JY25" s="453">
        <v>0</v>
      </c>
      <c r="JZ25" s="453">
        <v>0</v>
      </c>
      <c r="KB25" s="462">
        <f>1/5</f>
        <v>0.2</v>
      </c>
      <c r="KC25" s="462"/>
      <c r="KD25" s="462"/>
      <c r="KG25" s="437">
        <v>22</v>
      </c>
      <c r="KH25" s="463">
        <f t="shared" si="1"/>
        <v>10</v>
      </c>
      <c r="KI25" s="453">
        <v>0</v>
      </c>
      <c r="KJ25" s="453">
        <v>0</v>
      </c>
      <c r="KK25" s="453">
        <v>0</v>
      </c>
      <c r="KL25" s="453">
        <v>0</v>
      </c>
      <c r="KM25" s="453">
        <v>0</v>
      </c>
      <c r="KO25" s="462"/>
      <c r="KP25" s="462"/>
      <c r="KQ25" s="462"/>
    </row>
    <row r="26" spans="1:303" ht="15" customHeight="1" x14ac:dyDescent="0.25">
      <c r="A26" s="441"/>
      <c r="B26" s="444"/>
      <c r="C26" s="676"/>
      <c r="D26" s="676"/>
      <c r="E26" s="676"/>
      <c r="F26" s="676"/>
      <c r="G26" s="676"/>
      <c r="H26" s="676"/>
      <c r="I26" s="676"/>
      <c r="J26" s="676"/>
      <c r="K26" s="667"/>
      <c r="L26" s="667"/>
      <c r="M26" s="667"/>
      <c r="N26" s="667"/>
      <c r="O26" s="667"/>
      <c r="P26" s="667"/>
      <c r="Q26" s="667"/>
      <c r="R26" s="695"/>
      <c r="S26" s="668"/>
      <c r="T26" s="668"/>
      <c r="U26" s="668"/>
      <c r="V26" s="668"/>
      <c r="W26" s="668"/>
      <c r="X26" s="668"/>
      <c r="Y26" s="668"/>
      <c r="Z26" s="668"/>
      <c r="AA26" s="679"/>
      <c r="AB26" s="679"/>
      <c r="AC26" s="679"/>
      <c r="AD26" s="679"/>
      <c r="AE26" s="679"/>
      <c r="AF26" s="679"/>
      <c r="AG26" s="679"/>
      <c r="AH26" s="679"/>
      <c r="AI26" s="718"/>
      <c r="AJ26" s="719"/>
      <c r="AK26" s="443"/>
      <c r="AL26" s="554"/>
      <c r="AM26" s="739"/>
      <c r="AN26" s="739"/>
      <c r="AO26" s="739"/>
      <c r="AP26" s="739"/>
      <c r="AQ26" s="739"/>
      <c r="AR26" s="739"/>
      <c r="AS26" s="739"/>
      <c r="AT26" s="739"/>
      <c r="AU26" s="538"/>
      <c r="AV26" s="538"/>
      <c r="AW26" s="552"/>
      <c r="AX26" s="548"/>
      <c r="AY26" s="535"/>
      <c r="AZ26" s="537"/>
      <c r="BA26" s="537"/>
      <c r="BB26" s="537"/>
      <c r="BC26" s="537"/>
      <c r="BD26" s="537"/>
      <c r="BE26" s="537"/>
      <c r="BF26" s="537"/>
      <c r="BG26" s="537"/>
      <c r="BH26" s="537"/>
      <c r="BI26" s="537"/>
      <c r="BJ26" s="536"/>
      <c r="BK26" s="548"/>
      <c r="BL26" s="535"/>
      <c r="BM26" s="752"/>
      <c r="BN26" s="752"/>
      <c r="BO26" s="752"/>
      <c r="BP26" s="752"/>
      <c r="BQ26" s="752"/>
      <c r="BR26" s="752"/>
      <c r="BS26" s="752"/>
      <c r="BT26" s="752"/>
      <c r="BU26" s="537"/>
      <c r="BV26" s="537"/>
      <c r="BW26" s="536"/>
      <c r="BX26" s="548"/>
      <c r="BY26" s="497"/>
      <c r="BZ26" s="498"/>
      <c r="CA26" s="498"/>
      <c r="CB26" s="498"/>
      <c r="CC26" s="498"/>
      <c r="CD26" s="498"/>
      <c r="CE26" s="498"/>
      <c r="CF26" s="498"/>
      <c r="CG26" s="498"/>
      <c r="CH26" s="498"/>
      <c r="CI26" s="498"/>
      <c r="CJ26" s="499"/>
      <c r="CK26" s="543"/>
      <c r="CL26" s="497"/>
      <c r="CM26" s="853"/>
      <c r="CN26" s="853"/>
      <c r="CO26" s="853"/>
      <c r="CP26" s="853"/>
      <c r="CQ26" s="853"/>
      <c r="CR26" s="853"/>
      <c r="CS26" s="853"/>
      <c r="CT26" s="853"/>
      <c r="CU26" s="507"/>
      <c r="CV26" s="507"/>
      <c r="CW26" s="499"/>
      <c r="CX26" s="543"/>
      <c r="CY26" s="497"/>
      <c r="CZ26" s="764"/>
      <c r="DA26" s="764"/>
      <c r="DB26" s="764"/>
      <c r="DC26" s="764"/>
      <c r="DD26" s="764"/>
      <c r="DE26" s="764"/>
      <c r="DF26" s="764"/>
      <c r="DG26" s="764"/>
      <c r="DH26" s="498"/>
      <c r="DI26" s="498"/>
      <c r="DJ26" s="499"/>
      <c r="DK26" s="543"/>
      <c r="DL26" s="512"/>
      <c r="DM26" s="514"/>
      <c r="DN26" s="514"/>
      <c r="DO26" s="514"/>
      <c r="DP26" s="514"/>
      <c r="DQ26" s="514"/>
      <c r="DR26" s="514"/>
      <c r="DS26" s="514"/>
      <c r="DT26" s="514"/>
      <c r="DU26" s="514"/>
      <c r="DV26" s="514"/>
      <c r="DW26" s="513"/>
      <c r="DX26" s="545"/>
      <c r="DY26" s="512"/>
      <c r="DZ26" s="514"/>
      <c r="EA26" s="514"/>
      <c r="EB26" s="514"/>
      <c r="EC26" s="514"/>
      <c r="ED26" s="514"/>
      <c r="EE26" s="514"/>
      <c r="EF26" s="514"/>
      <c r="EG26" s="514"/>
      <c r="EH26" s="514"/>
      <c r="EI26" s="514"/>
      <c r="EJ26" s="513"/>
      <c r="EK26" s="545"/>
      <c r="EL26" s="512"/>
      <c r="EM26" s="514"/>
      <c r="EN26" s="514"/>
      <c r="EO26" s="514"/>
      <c r="EP26" s="514"/>
      <c r="EQ26" s="514"/>
      <c r="ER26" s="514"/>
      <c r="ES26" s="514"/>
      <c r="ET26" s="514"/>
      <c r="EU26" s="514"/>
      <c r="EV26" s="514"/>
      <c r="EW26" s="513"/>
      <c r="EX26" s="545"/>
      <c r="EY26" s="489"/>
      <c r="EZ26" s="490"/>
      <c r="FA26" s="490"/>
      <c r="FB26" s="490"/>
      <c r="FC26" s="490"/>
      <c r="FD26" s="490"/>
      <c r="FE26" s="490"/>
      <c r="FF26" s="490"/>
      <c r="FG26" s="490"/>
      <c r="FH26" s="490"/>
      <c r="FI26" s="490"/>
      <c r="FJ26" s="488"/>
      <c r="FK26" s="542"/>
      <c r="FL26" s="489"/>
      <c r="FM26" s="490"/>
      <c r="FN26" s="490"/>
      <c r="FO26" s="490"/>
      <c r="FP26" s="490"/>
      <c r="FQ26" s="490"/>
      <c r="FR26" s="490"/>
      <c r="FS26" s="490"/>
      <c r="FT26" s="490"/>
      <c r="FU26" s="490"/>
      <c r="FV26" s="490"/>
      <c r="FW26" s="488"/>
      <c r="FX26" s="542"/>
      <c r="FY26" s="489"/>
      <c r="FZ26" s="490"/>
      <c r="GA26" s="490"/>
      <c r="GB26" s="490"/>
      <c r="GC26" s="490"/>
      <c r="GD26" s="490"/>
      <c r="GE26" s="490"/>
      <c r="GF26" s="490"/>
      <c r="GG26" s="490"/>
      <c r="GH26" s="490"/>
      <c r="GI26" s="490"/>
      <c r="GJ26" s="488"/>
      <c r="GK26" s="542"/>
      <c r="GL26" s="525"/>
      <c r="GM26" s="527"/>
      <c r="GN26" s="527"/>
      <c r="GO26" s="527"/>
      <c r="GP26" s="527"/>
      <c r="GQ26" s="527"/>
      <c r="GR26" s="527"/>
      <c r="GS26" s="527"/>
      <c r="GT26" s="527"/>
      <c r="GU26" s="527"/>
      <c r="GV26" s="527"/>
      <c r="GW26" s="526"/>
      <c r="GX26" s="547"/>
      <c r="GY26" s="525"/>
      <c r="GZ26" s="833"/>
      <c r="HA26" s="833"/>
      <c r="HB26" s="833"/>
      <c r="HC26" s="833"/>
      <c r="HD26" s="833"/>
      <c r="HE26" s="833"/>
      <c r="HF26" s="833"/>
      <c r="HG26" s="833"/>
      <c r="HH26" s="527"/>
      <c r="HI26" s="527"/>
      <c r="HJ26" s="526"/>
      <c r="HK26" s="547"/>
      <c r="HL26" s="525"/>
      <c r="HM26" s="825"/>
      <c r="HN26" s="825"/>
      <c r="HO26" s="825"/>
      <c r="HP26" s="825"/>
      <c r="HQ26" s="825"/>
      <c r="HR26" s="825"/>
      <c r="HS26" s="825"/>
      <c r="HT26" s="825"/>
      <c r="HU26" s="527"/>
      <c r="HV26" s="527"/>
      <c r="HW26" s="526"/>
      <c r="HX26" s="549"/>
      <c r="HY26" s="459"/>
      <c r="HZ26" s="473"/>
      <c r="IA26" s="473"/>
      <c r="IB26" s="473"/>
      <c r="IC26" s="473"/>
      <c r="ID26" s="473"/>
      <c r="IE26" s="473"/>
      <c r="IF26" s="460"/>
      <c r="IG26" s="443"/>
      <c r="JT26" s="437">
        <v>23</v>
      </c>
      <c r="JU26" s="573"/>
      <c r="JV26" s="453">
        <v>0</v>
      </c>
      <c r="JW26" s="453">
        <v>0</v>
      </c>
      <c r="JX26" s="453">
        <v>0</v>
      </c>
      <c r="JY26" s="453">
        <v>0</v>
      </c>
      <c r="JZ26" s="453">
        <v>0</v>
      </c>
      <c r="KB26" s="462">
        <f>1/5</f>
        <v>0.2</v>
      </c>
      <c r="KC26" s="462"/>
      <c r="KD26" s="462"/>
      <c r="KG26" s="437">
        <v>23</v>
      </c>
      <c r="KH26" s="463">
        <f t="shared" si="1"/>
        <v>10</v>
      </c>
      <c r="KI26" s="453">
        <v>0</v>
      </c>
      <c r="KJ26" s="453">
        <v>0</v>
      </c>
      <c r="KK26" s="453">
        <v>0</v>
      </c>
      <c r="KL26" s="453">
        <v>0</v>
      </c>
      <c r="KM26" s="453">
        <v>0</v>
      </c>
      <c r="KO26" s="462"/>
      <c r="KP26" s="462"/>
      <c r="KQ26" s="462"/>
    </row>
    <row r="27" spans="1:303" ht="15" customHeight="1" x14ac:dyDescent="0.25">
      <c r="A27" s="441"/>
      <c r="B27" s="444"/>
      <c r="C27" s="686"/>
      <c r="D27" s="686"/>
      <c r="E27" s="686"/>
      <c r="F27" s="686"/>
      <c r="G27" s="686"/>
      <c r="H27" s="686"/>
      <c r="I27" s="686"/>
      <c r="J27" s="686"/>
      <c r="K27" s="676"/>
      <c r="L27" s="676"/>
      <c r="M27" s="676"/>
      <c r="N27" s="676"/>
      <c r="O27" s="676"/>
      <c r="P27" s="676"/>
      <c r="Q27" s="676"/>
      <c r="R27" s="677"/>
      <c r="S27" s="667"/>
      <c r="T27" s="667"/>
      <c r="U27" s="667"/>
      <c r="V27" s="667"/>
      <c r="W27" s="667"/>
      <c r="X27" s="667"/>
      <c r="Y27" s="667"/>
      <c r="Z27" s="667"/>
      <c r="AA27" s="668"/>
      <c r="AB27" s="668"/>
      <c r="AC27" s="668"/>
      <c r="AD27" s="668"/>
      <c r="AE27" s="668"/>
      <c r="AF27" s="668"/>
      <c r="AG27" s="668"/>
      <c r="AH27" s="668"/>
      <c r="AI27" s="718"/>
      <c r="AJ27" s="719"/>
      <c r="AK27" s="443"/>
      <c r="AL27" s="554"/>
      <c r="AM27" s="602"/>
      <c r="AN27" s="602"/>
      <c r="AO27" s="602"/>
      <c r="AP27" s="602"/>
      <c r="AQ27" s="602"/>
      <c r="AR27" s="602"/>
      <c r="AS27" s="602"/>
      <c r="AT27" s="602"/>
      <c r="AU27" s="602"/>
      <c r="AV27" s="602"/>
      <c r="AW27" s="552"/>
      <c r="AX27" s="548"/>
      <c r="AY27" s="535"/>
      <c r="AZ27" s="678"/>
      <c r="BA27" s="678"/>
      <c r="BB27" s="678"/>
      <c r="BC27" s="678"/>
      <c r="BD27" s="678"/>
      <c r="BE27" s="678"/>
      <c r="BF27" s="678"/>
      <c r="BG27" s="678"/>
      <c r="BH27" s="678"/>
      <c r="BI27" s="678"/>
      <c r="BJ27" s="536"/>
      <c r="BK27" s="548"/>
      <c r="BL27" s="535"/>
      <c r="BM27" s="678"/>
      <c r="BN27" s="678"/>
      <c r="BO27" s="678"/>
      <c r="BP27" s="678"/>
      <c r="BQ27" s="678"/>
      <c r="BR27" s="678"/>
      <c r="BS27" s="678"/>
      <c r="BT27" s="678"/>
      <c r="BU27" s="678"/>
      <c r="BV27" s="678"/>
      <c r="BW27" s="536"/>
      <c r="BX27" s="548"/>
      <c r="BY27" s="497"/>
      <c r="BZ27" s="680"/>
      <c r="CA27" s="680"/>
      <c r="CB27" s="680"/>
      <c r="CC27" s="680"/>
      <c r="CD27" s="680"/>
      <c r="CE27" s="680"/>
      <c r="CF27" s="680"/>
      <c r="CG27" s="680"/>
      <c r="CH27" s="680"/>
      <c r="CI27" s="680"/>
      <c r="CJ27" s="499"/>
      <c r="CK27" s="543"/>
      <c r="CL27" s="497"/>
      <c r="CM27" s="507"/>
      <c r="CN27" s="507"/>
      <c r="CO27" s="507"/>
      <c r="CP27" s="507"/>
      <c r="CQ27" s="507"/>
      <c r="CR27" s="507"/>
      <c r="CS27" s="507"/>
      <c r="CT27" s="507"/>
      <c r="CU27" s="507"/>
      <c r="CV27" s="507"/>
      <c r="CW27" s="508"/>
      <c r="CX27" s="543"/>
      <c r="CY27" s="497"/>
      <c r="CZ27" s="579"/>
      <c r="DA27" s="579"/>
      <c r="DB27" s="579"/>
      <c r="DC27" s="579"/>
      <c r="DD27" s="579"/>
      <c r="DE27" s="579"/>
      <c r="DF27" s="579"/>
      <c r="DG27" s="579"/>
      <c r="DH27" s="498"/>
      <c r="DI27" s="498"/>
      <c r="DJ27" s="499"/>
      <c r="DK27" s="543"/>
      <c r="DL27" s="512"/>
      <c r="DM27" s="674"/>
      <c r="DN27" s="674"/>
      <c r="DO27" s="674"/>
      <c r="DP27" s="674"/>
      <c r="DQ27" s="674"/>
      <c r="DR27" s="674"/>
      <c r="DS27" s="674"/>
      <c r="DT27" s="674"/>
      <c r="DU27" s="674"/>
      <c r="DV27" s="674"/>
      <c r="DW27" s="513"/>
      <c r="DX27" s="545"/>
      <c r="DY27" s="512"/>
      <c r="DZ27" s="674"/>
      <c r="EA27" s="674"/>
      <c r="EB27" s="674"/>
      <c r="EC27" s="674"/>
      <c r="ED27" s="674"/>
      <c r="EE27" s="674"/>
      <c r="EF27" s="674"/>
      <c r="EG27" s="674"/>
      <c r="EH27" s="674"/>
      <c r="EI27" s="674"/>
      <c r="EJ27" s="513"/>
      <c r="EK27" s="545"/>
      <c r="EL27" s="512"/>
      <c r="EM27" s="674"/>
      <c r="EN27" s="674"/>
      <c r="EO27" s="674"/>
      <c r="EP27" s="674"/>
      <c r="EQ27" s="674"/>
      <c r="ER27" s="674"/>
      <c r="ES27" s="674"/>
      <c r="ET27" s="674"/>
      <c r="EU27" s="674"/>
      <c r="EV27" s="674"/>
      <c r="EW27" s="513"/>
      <c r="EX27" s="545"/>
      <c r="EY27" s="489"/>
      <c r="EZ27" s="663"/>
      <c r="FA27" s="663"/>
      <c r="FB27" s="663"/>
      <c r="FC27" s="663"/>
      <c r="FD27" s="663"/>
      <c r="FE27" s="663"/>
      <c r="FF27" s="663"/>
      <c r="FG27" s="663"/>
      <c r="FH27" s="663"/>
      <c r="FI27" s="663"/>
      <c r="FJ27" s="488"/>
      <c r="FK27" s="542"/>
      <c r="FL27" s="489"/>
      <c r="FM27" s="663"/>
      <c r="FN27" s="663"/>
      <c r="FO27" s="663"/>
      <c r="FP27" s="663"/>
      <c r="FQ27" s="663"/>
      <c r="FR27" s="663"/>
      <c r="FS27" s="663"/>
      <c r="FT27" s="663"/>
      <c r="FU27" s="663"/>
      <c r="FV27" s="663"/>
      <c r="FW27" s="488"/>
      <c r="FX27" s="542"/>
      <c r="FY27" s="489"/>
      <c r="FZ27" s="663"/>
      <c r="GA27" s="663"/>
      <c r="GB27" s="663"/>
      <c r="GC27" s="663"/>
      <c r="GD27" s="663"/>
      <c r="GE27" s="663"/>
      <c r="GF27" s="663"/>
      <c r="GG27" s="663"/>
      <c r="GH27" s="663"/>
      <c r="GI27" s="663"/>
      <c r="GJ27" s="488"/>
      <c r="GK27" s="542"/>
      <c r="GL27" s="525"/>
      <c r="GM27" s="642"/>
      <c r="GN27" s="642"/>
      <c r="GO27" s="642"/>
      <c r="GP27" s="642"/>
      <c r="GQ27" s="642"/>
      <c r="GR27" s="642"/>
      <c r="GS27" s="642"/>
      <c r="GT27" s="642"/>
      <c r="GU27" s="642"/>
      <c r="GV27" s="642"/>
      <c r="GW27" s="526"/>
      <c r="GX27" s="547"/>
      <c r="GY27" s="525"/>
      <c r="GZ27" s="642"/>
      <c r="HA27" s="642"/>
      <c r="HB27" s="642"/>
      <c r="HC27" s="642"/>
      <c r="HD27" s="642"/>
      <c r="HE27" s="642"/>
      <c r="HF27" s="642"/>
      <c r="HG27" s="642"/>
      <c r="HH27" s="642"/>
      <c r="HI27" s="642"/>
      <c r="HJ27" s="526"/>
      <c r="HK27" s="547"/>
      <c r="HL27" s="525"/>
      <c r="HM27" s="642"/>
      <c r="HN27" s="642"/>
      <c r="HO27" s="642"/>
      <c r="HP27" s="642"/>
      <c r="HQ27" s="642"/>
      <c r="HR27" s="642"/>
      <c r="HS27" s="642"/>
      <c r="HT27" s="642"/>
      <c r="HU27" s="642"/>
      <c r="HV27" s="642"/>
      <c r="HW27" s="526"/>
      <c r="HX27" s="549"/>
      <c r="HY27" s="459"/>
      <c r="IF27" s="460"/>
      <c r="IG27" s="443"/>
      <c r="IM27" s="599" t="s">
        <v>674</v>
      </c>
      <c r="IN27" s="586" t="str">
        <f>IF(ISNUMBER(MATCH(AU19,IU14:IU19,0)),AU19,"Ikke relevant")</f>
        <v>klik her</v>
      </c>
      <c r="IO27" s="587">
        <f>IFERROR(VLOOKUP(IN27,$IU$14:$IW$19,3,FALSE),FALSE)</f>
        <v>0</v>
      </c>
      <c r="IP27" s="586" t="str">
        <f>IF(ISNUMBER(MATCH(BH19,IU14:IU19,0)),BH19,"Ikke relevant")</f>
        <v>klik her</v>
      </c>
      <c r="IQ27" s="587">
        <f>IFERROR(VLOOKUP(IP27,$IU$14:$IW$19,3,FALSE),FALSE)</f>
        <v>0</v>
      </c>
      <c r="IR27" s="586" t="str">
        <f>IF(ISNUMBER(MATCH(BU19,IU14:IU19,0)),BU19,"Ikke relevant")</f>
        <v>klik her</v>
      </c>
      <c r="IS27" s="587">
        <f t="shared" ref="IS27:IS33" si="5">IFERROR(VLOOKUP(IR27,$IU$14:$IW$19,3,FALSE),FALSE)</f>
        <v>0</v>
      </c>
      <c r="IT27" s="589" t="str">
        <f>IF(ISNUMBER(MATCH(CH19,IU14:IU19,0)),CH19,"Ikke relevant")</f>
        <v>klik her</v>
      </c>
      <c r="IU27" s="590">
        <f t="shared" ref="IU27:IU33" si="6">IFERROR(VLOOKUP(IT27,$IU$14:$IW$19,3,FALSE),FALSE)</f>
        <v>0</v>
      </c>
      <c r="IV27" s="589" t="str">
        <f>IF(ISNUMBER(MATCH(CU19,IU14:IU19,0)),CU19,"Ikke relevant")</f>
        <v>klik her</v>
      </c>
      <c r="IW27" s="590">
        <f t="shared" ref="IW27:IW33" si="7">IFERROR(VLOOKUP(IV27,$IU$14:$IW$19,3,FALSE),FALSE)</f>
        <v>0</v>
      </c>
      <c r="IX27" s="589" t="str">
        <f>IF(ISNUMBER(MATCH(DH19,IU14:IU19,0)),DH19,"Ikke relevant")</f>
        <v>klik her</v>
      </c>
      <c r="IY27" s="590">
        <f t="shared" ref="IY27:IY33" si="8">IFERROR(VLOOKUP(IX27,$IU$14:$IW$19,3,FALSE),FALSE)</f>
        <v>0</v>
      </c>
      <c r="IZ27" s="591" t="str">
        <f>IF(ISNUMBER(MATCH(DU19,IU14:IU19,0)),DU19,"Ikke relevant")</f>
        <v>Ikke relevant</v>
      </c>
      <c r="JA27" s="592">
        <f t="shared" ref="JA27:JA33" si="9">IFERROR(VLOOKUP(IZ27,$IU$14:$IW$19,3,FALSE),FALSE)</f>
        <v>11</v>
      </c>
      <c r="JB27" s="591" t="str">
        <f>IF(ISNUMBER(MATCH(EH19,IU14:IU19,0)),EH19,"Ikke relevant")</f>
        <v>klik her</v>
      </c>
      <c r="JC27" s="592">
        <f t="shared" ref="JC27:JC33" si="10">IFERROR(VLOOKUP(JB27,$IU$14:$IW$19,3,FALSE),FALSE)</f>
        <v>0</v>
      </c>
      <c r="JD27" s="591" t="str">
        <f>IF(ISNUMBER(MATCH(EU19,IU14:IU19,0)),EU19,"Ikke relevant")</f>
        <v>klik her</v>
      </c>
      <c r="JE27" s="592">
        <f t="shared" ref="JE27:JE33" si="11">IFERROR(VLOOKUP(JD27,$IU$14:$IW$19,3,FALSE),FALSE)</f>
        <v>0</v>
      </c>
      <c r="JF27" s="593" t="str">
        <f>IF(ISNUMBER(MATCH(FH19,IU14:IU19,0)),FH19,"Ikke relevant")</f>
        <v>klik her</v>
      </c>
      <c r="JG27" s="594">
        <f t="shared" ref="JG27:JG33" si="12">IFERROR(VLOOKUP(JF27,$IU$14:$IW$19,3,FALSE),FALSE)</f>
        <v>0</v>
      </c>
      <c r="JH27" s="593" t="str">
        <f>IF(ISNUMBER(MATCH(FU19,IU14:IU19,0)),FU19,"Ikke relevant")</f>
        <v>klik her</v>
      </c>
      <c r="JI27" s="594">
        <f t="shared" ref="JI27:JI33" si="13">IFERROR(VLOOKUP(JH27,$IU$14:$IW$19,3,FALSE),FALSE)</f>
        <v>0</v>
      </c>
      <c r="JJ27" s="593" t="str">
        <f>IF(ISNUMBER(MATCH(GH19,IU14:IU19,0)),GH19,"Ikke relevant")</f>
        <v>klik her</v>
      </c>
      <c r="JK27" s="594">
        <f t="shared" ref="JK27:JK33" si="14">IFERROR(VLOOKUP(JJ27,$IU$14:$IW$19,3,FALSE),FALSE)</f>
        <v>0</v>
      </c>
      <c r="JL27" s="595" t="str">
        <f>IF(ISNUMBER(MATCH(GU19,IU14:IU19,0)),GU19,"Ikke relevant")</f>
        <v>klik her</v>
      </c>
      <c r="JM27" s="596">
        <f t="shared" ref="JM27:JM33" si="15">IFERROR(VLOOKUP(JL27,$IU$14:$IW$19,3,FALSE),FALSE)</f>
        <v>0</v>
      </c>
      <c r="JN27" s="595" t="str">
        <f>IF(ISNUMBER(MATCH(HH19,IU14:IU19,0)),HH19,"Ikke relevant")</f>
        <v>klik her</v>
      </c>
      <c r="JO27" s="596">
        <f t="shared" ref="JO27:JO33" si="16">IFERROR(VLOOKUP(JN27,$IU$14:$IW$19,3,FALSE),FALSE)</f>
        <v>0</v>
      </c>
      <c r="JP27" s="595" t="str">
        <f>IF(ISNUMBER(MATCH(HU19,IU14:IU19,0)),HU19,"Ikke relevant")</f>
        <v>klik her</v>
      </c>
      <c r="JQ27" s="596">
        <f t="shared" ref="JQ27:JQ33" si="17">IFERROR(VLOOKUP(JP27,$IU$14:$IW$19,3,FALSE),FALSE)</f>
        <v>0</v>
      </c>
      <c r="JT27" s="437">
        <v>24</v>
      </c>
      <c r="JU27" s="573">
        <v>0</v>
      </c>
      <c r="JV27" s="453">
        <v>0</v>
      </c>
      <c r="JW27" s="453">
        <v>0</v>
      </c>
      <c r="JX27" s="453">
        <v>0</v>
      </c>
      <c r="JY27" s="453">
        <v>0</v>
      </c>
      <c r="JZ27" s="453">
        <v>0</v>
      </c>
      <c r="KB27" s="462"/>
      <c r="KC27" s="462"/>
      <c r="KD27" s="462"/>
      <c r="KG27" s="437">
        <v>24</v>
      </c>
      <c r="KH27" s="463">
        <f t="shared" si="1"/>
        <v>10</v>
      </c>
      <c r="KI27" s="453">
        <v>0</v>
      </c>
      <c r="KJ27" s="453">
        <v>0</v>
      </c>
      <c r="KK27" s="453">
        <v>0</v>
      </c>
      <c r="KL27" s="453">
        <v>0</v>
      </c>
      <c r="KM27" s="453">
        <v>0</v>
      </c>
      <c r="KO27" s="462"/>
      <c r="KP27" s="462"/>
      <c r="KQ27" s="462"/>
    </row>
    <row r="28" spans="1:303" ht="15" customHeight="1" x14ac:dyDescent="0.25">
      <c r="A28" s="441"/>
      <c r="B28" s="685" t="s">
        <v>29</v>
      </c>
      <c r="C28" s="686"/>
      <c r="D28" s="686"/>
      <c r="E28" s="686"/>
      <c r="F28" s="686"/>
      <c r="G28" s="686"/>
      <c r="H28" s="686"/>
      <c r="I28" s="686"/>
      <c r="J28" s="686"/>
      <c r="K28" s="676"/>
      <c r="L28" s="676"/>
      <c r="M28" s="676"/>
      <c r="N28" s="676"/>
      <c r="O28" s="676"/>
      <c r="P28" s="676"/>
      <c r="Q28" s="676"/>
      <c r="R28" s="677"/>
      <c r="S28" s="667"/>
      <c r="T28" s="667"/>
      <c r="U28" s="667"/>
      <c r="V28" s="667"/>
      <c r="W28" s="667"/>
      <c r="X28" s="667"/>
      <c r="Y28" s="667"/>
      <c r="Z28" s="667"/>
      <c r="AA28" s="668"/>
      <c r="AB28" s="668"/>
      <c r="AC28" s="668"/>
      <c r="AD28" s="668"/>
      <c r="AE28" s="668"/>
      <c r="AF28" s="668"/>
      <c r="AG28" s="668"/>
      <c r="AH28" s="668"/>
      <c r="AI28" s="718"/>
      <c r="AJ28" s="719"/>
      <c r="AK28" s="443"/>
      <c r="AL28" s="553"/>
      <c r="AM28" s="678" t="s">
        <v>655</v>
      </c>
      <c r="AN28" s="678"/>
      <c r="AO28" s="678"/>
      <c r="AP28" s="678"/>
      <c r="AQ28" s="678"/>
      <c r="AR28" s="678"/>
      <c r="AS28" s="678"/>
      <c r="AT28" s="678"/>
      <c r="AU28" s="678"/>
      <c r="AV28" s="678"/>
      <c r="AW28" s="552"/>
      <c r="AX28" s="548"/>
      <c r="AY28" s="535"/>
      <c r="AZ28" s="678" t="s">
        <v>655</v>
      </c>
      <c r="BA28" s="678"/>
      <c r="BB28" s="678"/>
      <c r="BC28" s="678"/>
      <c r="BD28" s="678"/>
      <c r="BE28" s="678"/>
      <c r="BF28" s="678"/>
      <c r="BG28" s="678"/>
      <c r="BH28" s="678"/>
      <c r="BI28" s="678"/>
      <c r="BJ28" s="536"/>
      <c r="BK28" s="548"/>
      <c r="BL28" s="535"/>
      <c r="BM28" s="678" t="s">
        <v>655</v>
      </c>
      <c r="BN28" s="678"/>
      <c r="BO28" s="678"/>
      <c r="BP28" s="678"/>
      <c r="BQ28" s="678"/>
      <c r="BR28" s="678"/>
      <c r="BS28" s="678"/>
      <c r="BT28" s="678"/>
      <c r="BU28" s="678"/>
      <c r="BV28" s="678"/>
      <c r="BW28" s="536"/>
      <c r="BX28" s="548"/>
      <c r="BY28" s="497"/>
      <c r="BZ28" s="680" t="s">
        <v>655</v>
      </c>
      <c r="CA28" s="680"/>
      <c r="CB28" s="680"/>
      <c r="CC28" s="680"/>
      <c r="CD28" s="680"/>
      <c r="CE28" s="680"/>
      <c r="CF28" s="680"/>
      <c r="CG28" s="680"/>
      <c r="CH28" s="680"/>
      <c r="CI28" s="680"/>
      <c r="CJ28" s="499"/>
      <c r="CK28" s="543"/>
      <c r="CL28" s="497"/>
      <c r="CM28" s="680" t="s">
        <v>655</v>
      </c>
      <c r="CN28" s="680"/>
      <c r="CO28" s="680"/>
      <c r="CP28" s="680"/>
      <c r="CQ28" s="680"/>
      <c r="CR28" s="680"/>
      <c r="CS28" s="680"/>
      <c r="CT28" s="680"/>
      <c r="CU28" s="680"/>
      <c r="CV28" s="680"/>
      <c r="CW28" s="499"/>
      <c r="CX28" s="543"/>
      <c r="CY28" s="497"/>
      <c r="CZ28" s="680" t="s">
        <v>655</v>
      </c>
      <c r="DA28" s="680"/>
      <c r="DB28" s="680"/>
      <c r="DC28" s="680"/>
      <c r="DD28" s="680"/>
      <c r="DE28" s="680"/>
      <c r="DF28" s="680"/>
      <c r="DG28" s="680"/>
      <c r="DH28" s="680"/>
      <c r="DI28" s="680"/>
      <c r="DJ28" s="499"/>
      <c r="DK28" s="543"/>
      <c r="DL28" s="512"/>
      <c r="DM28" s="674" t="s">
        <v>655</v>
      </c>
      <c r="DN28" s="674"/>
      <c r="DO28" s="674"/>
      <c r="DP28" s="674"/>
      <c r="DQ28" s="674"/>
      <c r="DR28" s="674"/>
      <c r="DS28" s="674"/>
      <c r="DT28" s="674"/>
      <c r="DU28" s="674"/>
      <c r="DV28" s="674"/>
      <c r="DW28" s="513"/>
      <c r="DX28" s="545"/>
      <c r="DY28" s="512"/>
      <c r="DZ28" s="674" t="s">
        <v>655</v>
      </c>
      <c r="EA28" s="674"/>
      <c r="EB28" s="674"/>
      <c r="EC28" s="674"/>
      <c r="ED28" s="674"/>
      <c r="EE28" s="674"/>
      <c r="EF28" s="674"/>
      <c r="EG28" s="674"/>
      <c r="EH28" s="674"/>
      <c r="EI28" s="674"/>
      <c r="EJ28" s="513"/>
      <c r="EK28" s="545"/>
      <c r="EL28" s="512"/>
      <c r="EM28" s="674" t="s">
        <v>655</v>
      </c>
      <c r="EN28" s="674"/>
      <c r="EO28" s="674"/>
      <c r="EP28" s="674"/>
      <c r="EQ28" s="674"/>
      <c r="ER28" s="674"/>
      <c r="ES28" s="674"/>
      <c r="ET28" s="674"/>
      <c r="EU28" s="674"/>
      <c r="EV28" s="674"/>
      <c r="EW28" s="513"/>
      <c r="EX28" s="545"/>
      <c r="EY28" s="489"/>
      <c r="EZ28" s="663" t="s">
        <v>655</v>
      </c>
      <c r="FA28" s="663"/>
      <c r="FB28" s="663"/>
      <c r="FC28" s="663"/>
      <c r="FD28" s="663"/>
      <c r="FE28" s="663"/>
      <c r="FF28" s="663"/>
      <c r="FG28" s="663"/>
      <c r="FH28" s="663"/>
      <c r="FI28" s="663"/>
      <c r="FJ28" s="488"/>
      <c r="FK28" s="542"/>
      <c r="FL28" s="489"/>
      <c r="FM28" s="663" t="s">
        <v>655</v>
      </c>
      <c r="FN28" s="663"/>
      <c r="FO28" s="663"/>
      <c r="FP28" s="663"/>
      <c r="FQ28" s="663"/>
      <c r="FR28" s="663"/>
      <c r="FS28" s="663"/>
      <c r="FT28" s="663"/>
      <c r="FU28" s="663"/>
      <c r="FV28" s="663"/>
      <c r="FW28" s="488"/>
      <c r="FX28" s="542"/>
      <c r="FY28" s="489"/>
      <c r="FZ28" s="663" t="s">
        <v>655</v>
      </c>
      <c r="GA28" s="663"/>
      <c r="GB28" s="663"/>
      <c r="GC28" s="663"/>
      <c r="GD28" s="663"/>
      <c r="GE28" s="663"/>
      <c r="GF28" s="663"/>
      <c r="GG28" s="663"/>
      <c r="GH28" s="663"/>
      <c r="GI28" s="663"/>
      <c r="GJ28" s="488"/>
      <c r="GK28" s="542"/>
      <c r="GL28" s="525"/>
      <c r="GM28" s="642" t="s">
        <v>655</v>
      </c>
      <c r="GN28" s="642"/>
      <c r="GO28" s="642"/>
      <c r="GP28" s="642"/>
      <c r="GQ28" s="642"/>
      <c r="GR28" s="642"/>
      <c r="GS28" s="642"/>
      <c r="GT28" s="642"/>
      <c r="GU28" s="642"/>
      <c r="GV28" s="642"/>
      <c r="GW28" s="526"/>
      <c r="GX28" s="547"/>
      <c r="GY28" s="525"/>
      <c r="GZ28" s="642" t="s">
        <v>655</v>
      </c>
      <c r="HA28" s="642"/>
      <c r="HB28" s="642"/>
      <c r="HC28" s="642"/>
      <c r="HD28" s="642"/>
      <c r="HE28" s="642"/>
      <c r="HF28" s="642"/>
      <c r="HG28" s="642"/>
      <c r="HH28" s="642"/>
      <c r="HI28" s="642"/>
      <c r="HJ28" s="526"/>
      <c r="HK28" s="547"/>
      <c r="HL28" s="525"/>
      <c r="HM28" s="642" t="s">
        <v>655</v>
      </c>
      <c r="HN28" s="642"/>
      <c r="HO28" s="642"/>
      <c r="HP28" s="642"/>
      <c r="HQ28" s="642"/>
      <c r="HR28" s="642"/>
      <c r="HS28" s="642"/>
      <c r="HT28" s="642"/>
      <c r="HU28" s="642"/>
      <c r="HV28" s="642"/>
      <c r="HW28" s="526"/>
      <c r="HX28" s="549"/>
      <c r="HY28" s="459"/>
      <c r="HZ28" s="838" t="s">
        <v>771</v>
      </c>
      <c r="IA28" s="838"/>
      <c r="IB28" s="838"/>
      <c r="IC28" s="838"/>
      <c r="ID28" s="838"/>
      <c r="IE28" s="838"/>
      <c r="IF28" s="460"/>
      <c r="IG28" s="443"/>
      <c r="IM28" s="600" t="s">
        <v>675</v>
      </c>
      <c r="IN28" s="586" t="str">
        <f>IF(ISNUMBER(MATCH(AU21,IU14:IU19,0)),AU21,"Ikke relevant")</f>
        <v>klik her</v>
      </c>
      <c r="IO28" s="587">
        <f t="shared" ref="IO28:IQ33" si="18">IFERROR(VLOOKUP(IN28,$IU$14:$IW$19,3,FALSE),FALSE)</f>
        <v>0</v>
      </c>
      <c r="IP28" s="586" t="str">
        <f>IF(ISNUMBER(MATCH(BH21,IU14:IU19,0)),BH21,"Ikke relevant")</f>
        <v>klik her</v>
      </c>
      <c r="IQ28" s="587">
        <f t="shared" si="18"/>
        <v>0</v>
      </c>
      <c r="IR28" s="586" t="str">
        <f>IF(ISNUMBER(MATCH(BU21,IU14:IU19,0)),BU21,"Ikke relevant")</f>
        <v>klik her</v>
      </c>
      <c r="IS28" s="587">
        <f t="shared" si="5"/>
        <v>0</v>
      </c>
      <c r="IT28" s="597" t="str">
        <f>IF(ISNUMBER(MATCH(CH21,IU14:IU19,0)),CH21,"Ikke relevant")</f>
        <v>Ikke relevant</v>
      </c>
      <c r="IU28" s="590">
        <f t="shared" si="6"/>
        <v>11</v>
      </c>
      <c r="IV28" s="589" t="str">
        <f>IF(ISNUMBER(MATCH(CU21,IU14:IU19,0)),CU21,"Ikke relevant")</f>
        <v>klik her</v>
      </c>
      <c r="IW28" s="590">
        <f t="shared" si="7"/>
        <v>0</v>
      </c>
      <c r="IX28" s="589" t="str">
        <f>IF(ISNUMBER(MATCH(DH21,IU14:IU19,0)),DH21,"Ikke relevant")</f>
        <v>klik her</v>
      </c>
      <c r="IY28" s="590">
        <f t="shared" si="8"/>
        <v>0</v>
      </c>
      <c r="IZ28" s="591" t="str">
        <f>IF(ISNUMBER(MATCH(DU21,IU14:IU19,0)),DU21,"Ikke relevant")</f>
        <v>klik her</v>
      </c>
      <c r="JA28" s="592">
        <f t="shared" si="9"/>
        <v>0</v>
      </c>
      <c r="JB28" s="591" t="str">
        <f>IF(ISNUMBER(MATCH(EH21,IU14:IU19,0)),EH21,"Ikke relevant")</f>
        <v>klik her</v>
      </c>
      <c r="JC28" s="592">
        <f t="shared" si="10"/>
        <v>0</v>
      </c>
      <c r="JD28" s="591" t="str">
        <f>IF(ISNUMBER(MATCH(EU21,IU14:IU19,0)),EU21,"Ikke relevant")</f>
        <v>klik her</v>
      </c>
      <c r="JE28" s="592">
        <f t="shared" si="11"/>
        <v>0</v>
      </c>
      <c r="JF28" s="593" t="str">
        <f>IF(ISNUMBER(MATCH(FH21,IU14:IU19,0)),FH21,"Ikke relevant")</f>
        <v>klik her</v>
      </c>
      <c r="JG28" s="594">
        <f t="shared" si="12"/>
        <v>0</v>
      </c>
      <c r="JH28" s="593" t="str">
        <f>IF(ISNUMBER(MATCH(FU21,IU14:IU19,0)),FU21,"Ikke relevant")</f>
        <v>klik her</v>
      </c>
      <c r="JI28" s="594">
        <f t="shared" si="13"/>
        <v>0</v>
      </c>
      <c r="JJ28" s="593" t="str">
        <f>IF(ISNUMBER(MATCH(GH21,IU14:IU19,0)),GH21,"Ikke relevant")</f>
        <v>klik her</v>
      </c>
      <c r="JK28" s="594">
        <f t="shared" si="14"/>
        <v>0</v>
      </c>
      <c r="JL28" s="595" t="str">
        <f>IF(ISNUMBER(MATCH(GU21,IU14:IU19,0)),GU21,"Ikke relevant")</f>
        <v>klik her</v>
      </c>
      <c r="JM28" s="596">
        <f t="shared" si="15"/>
        <v>0</v>
      </c>
      <c r="JN28" s="595" t="str">
        <f>IF(ISNUMBER(MATCH(HH21,IU14:IU19,0)),HH21,"Ikke relevant")</f>
        <v>klik her</v>
      </c>
      <c r="JO28" s="596">
        <f t="shared" si="16"/>
        <v>0</v>
      </c>
      <c r="JP28" s="595" t="str">
        <f>IF(ISNUMBER(MATCH(HU21,IU14:IU19,0)),HU21,"Ikke relevant")</f>
        <v>klik her</v>
      </c>
      <c r="JQ28" s="596">
        <f t="shared" si="17"/>
        <v>0</v>
      </c>
      <c r="JT28" s="437">
        <v>25</v>
      </c>
      <c r="JU28" s="573"/>
      <c r="JV28" s="453">
        <v>0</v>
      </c>
      <c r="JW28" s="453">
        <v>0</v>
      </c>
      <c r="JX28" s="453">
        <v>0</v>
      </c>
      <c r="JY28" s="453">
        <v>0</v>
      </c>
      <c r="JZ28" s="453">
        <v>0</v>
      </c>
      <c r="KB28" s="462"/>
      <c r="KC28" s="462"/>
      <c r="KD28" s="462"/>
      <c r="KG28" s="437">
        <v>25</v>
      </c>
      <c r="KH28" s="463">
        <f t="shared" ref="KH28:KH51" si="19">IF(IP$34=0,10,0)</f>
        <v>10</v>
      </c>
      <c r="KI28" s="453">
        <v>0</v>
      </c>
      <c r="KJ28" s="453">
        <v>0</v>
      </c>
      <c r="KK28" s="453">
        <v>0</v>
      </c>
      <c r="KL28" s="453">
        <v>0</v>
      </c>
      <c r="KM28" s="453">
        <v>0</v>
      </c>
      <c r="KO28" s="462"/>
      <c r="KP28" s="462"/>
      <c r="KQ28" s="462"/>
    </row>
    <row r="29" spans="1:303" ht="18" customHeight="1" x14ac:dyDescent="0.25">
      <c r="A29" s="441"/>
      <c r="B29" s="685"/>
      <c r="C29" s="686"/>
      <c r="D29" s="686"/>
      <c r="E29" s="686"/>
      <c r="F29" s="686"/>
      <c r="G29" s="686"/>
      <c r="H29" s="686"/>
      <c r="I29" s="686"/>
      <c r="J29" s="686"/>
      <c r="K29" s="676"/>
      <c r="L29" s="676"/>
      <c r="M29" s="676"/>
      <c r="N29" s="676"/>
      <c r="O29" s="676"/>
      <c r="P29" s="676"/>
      <c r="Q29" s="676"/>
      <c r="R29" s="677"/>
      <c r="S29" s="667"/>
      <c r="T29" s="667"/>
      <c r="U29" s="667"/>
      <c r="V29" s="667"/>
      <c r="W29" s="667"/>
      <c r="X29" s="667"/>
      <c r="Y29" s="667"/>
      <c r="Z29" s="667"/>
      <c r="AA29" s="668"/>
      <c r="AB29" s="668"/>
      <c r="AC29" s="668"/>
      <c r="AD29" s="668"/>
      <c r="AE29" s="668"/>
      <c r="AF29" s="668"/>
      <c r="AG29" s="668"/>
      <c r="AH29" s="668"/>
      <c r="AI29" s="718"/>
      <c r="AJ29" s="719"/>
      <c r="AK29" s="443"/>
      <c r="AL29" s="553"/>
      <c r="AM29" s="739" t="s">
        <v>841</v>
      </c>
      <c r="AN29" s="739"/>
      <c r="AO29" s="739"/>
      <c r="AP29" s="739"/>
      <c r="AQ29" s="739"/>
      <c r="AR29" s="739"/>
      <c r="AS29" s="739"/>
      <c r="AT29" s="739"/>
      <c r="AU29" s="739"/>
      <c r="AV29" s="739"/>
      <c r="AW29" s="552"/>
      <c r="AX29" s="548"/>
      <c r="AY29" s="535"/>
      <c r="AZ29" s="739" t="s">
        <v>842</v>
      </c>
      <c r="BA29" s="739"/>
      <c r="BB29" s="739"/>
      <c r="BC29" s="739"/>
      <c r="BD29" s="739"/>
      <c r="BE29" s="739"/>
      <c r="BF29" s="739"/>
      <c r="BG29" s="739"/>
      <c r="BH29" s="739"/>
      <c r="BI29" s="739"/>
      <c r="BJ29" s="536"/>
      <c r="BK29" s="548"/>
      <c r="BL29" s="535"/>
      <c r="BM29" s="739" t="s">
        <v>843</v>
      </c>
      <c r="BN29" s="739"/>
      <c r="BO29" s="739"/>
      <c r="BP29" s="739"/>
      <c r="BQ29" s="739"/>
      <c r="BR29" s="739"/>
      <c r="BS29" s="739"/>
      <c r="BT29" s="739"/>
      <c r="BU29" s="739"/>
      <c r="BV29" s="739"/>
      <c r="BW29" s="536"/>
      <c r="BX29" s="548"/>
      <c r="BY29" s="497"/>
      <c r="BZ29" s="715" t="s">
        <v>844</v>
      </c>
      <c r="CA29" s="670"/>
      <c r="CB29" s="670"/>
      <c r="CC29" s="670"/>
      <c r="CD29" s="670"/>
      <c r="CE29" s="670"/>
      <c r="CF29" s="670"/>
      <c r="CG29" s="670"/>
      <c r="CH29" s="670"/>
      <c r="CI29" s="670"/>
      <c r="CJ29" s="499"/>
      <c r="CK29" s="543"/>
      <c r="CL29" s="497"/>
      <c r="CM29" s="715" t="s">
        <v>845</v>
      </c>
      <c r="CN29" s="670"/>
      <c r="CO29" s="670"/>
      <c r="CP29" s="670"/>
      <c r="CQ29" s="670"/>
      <c r="CR29" s="670"/>
      <c r="CS29" s="670"/>
      <c r="CT29" s="670"/>
      <c r="CU29" s="670"/>
      <c r="CV29" s="670"/>
      <c r="CW29" s="499"/>
      <c r="CX29" s="543"/>
      <c r="CY29" s="497"/>
      <c r="CZ29" s="670" t="s">
        <v>846</v>
      </c>
      <c r="DA29" s="670"/>
      <c r="DB29" s="670"/>
      <c r="DC29" s="670"/>
      <c r="DD29" s="670"/>
      <c r="DE29" s="670"/>
      <c r="DF29" s="670"/>
      <c r="DG29" s="670"/>
      <c r="DH29" s="670"/>
      <c r="DI29" s="670"/>
      <c r="DJ29" s="499"/>
      <c r="DK29" s="543"/>
      <c r="DL29" s="512"/>
      <c r="DM29" s="684" t="s">
        <v>847</v>
      </c>
      <c r="DN29" s="643"/>
      <c r="DO29" s="643"/>
      <c r="DP29" s="643"/>
      <c r="DQ29" s="643"/>
      <c r="DR29" s="643"/>
      <c r="DS29" s="643"/>
      <c r="DT29" s="643"/>
      <c r="DU29" s="643"/>
      <c r="DV29" s="643"/>
      <c r="DW29" s="513"/>
      <c r="DX29" s="545"/>
      <c r="DY29" s="512"/>
      <c r="DZ29" s="684" t="s">
        <v>848</v>
      </c>
      <c r="EA29" s="643"/>
      <c r="EB29" s="643"/>
      <c r="EC29" s="643"/>
      <c r="ED29" s="643"/>
      <c r="EE29" s="643"/>
      <c r="EF29" s="643"/>
      <c r="EG29" s="643"/>
      <c r="EH29" s="643"/>
      <c r="EI29" s="643"/>
      <c r="EJ29" s="513"/>
      <c r="EK29" s="545"/>
      <c r="EL29" s="512"/>
      <c r="EM29" s="643" t="s">
        <v>849</v>
      </c>
      <c r="EN29" s="643"/>
      <c r="EO29" s="643"/>
      <c r="EP29" s="643"/>
      <c r="EQ29" s="643"/>
      <c r="ER29" s="643"/>
      <c r="ES29" s="643"/>
      <c r="ET29" s="643"/>
      <c r="EU29" s="643"/>
      <c r="EV29" s="643"/>
      <c r="EW29" s="513"/>
      <c r="EX29" s="545"/>
      <c r="EY29" s="489"/>
      <c r="EZ29" s="664" t="s">
        <v>850</v>
      </c>
      <c r="FA29" s="662"/>
      <c r="FB29" s="662"/>
      <c r="FC29" s="662"/>
      <c r="FD29" s="662"/>
      <c r="FE29" s="662"/>
      <c r="FF29" s="662"/>
      <c r="FG29" s="662"/>
      <c r="FH29" s="662"/>
      <c r="FI29" s="662"/>
      <c r="FJ29" s="488"/>
      <c r="FK29" s="542"/>
      <c r="FL29" s="489"/>
      <c r="FM29" s="664" t="s">
        <v>851</v>
      </c>
      <c r="FN29" s="662"/>
      <c r="FO29" s="662"/>
      <c r="FP29" s="662"/>
      <c r="FQ29" s="662"/>
      <c r="FR29" s="662"/>
      <c r="FS29" s="662"/>
      <c r="FT29" s="662"/>
      <c r="FU29" s="662"/>
      <c r="FV29" s="662"/>
      <c r="FW29" s="488"/>
      <c r="FX29" s="542"/>
      <c r="FY29" s="489"/>
      <c r="FZ29" s="664" t="s">
        <v>852</v>
      </c>
      <c r="GA29" s="664"/>
      <c r="GB29" s="664"/>
      <c r="GC29" s="664"/>
      <c r="GD29" s="664"/>
      <c r="GE29" s="664"/>
      <c r="GF29" s="664"/>
      <c r="GG29" s="664"/>
      <c r="GH29" s="664"/>
      <c r="GI29" s="664"/>
      <c r="GJ29" s="488"/>
      <c r="GK29" s="542"/>
      <c r="GL29" s="525"/>
      <c r="GM29" s="649" t="s">
        <v>853</v>
      </c>
      <c r="GN29" s="650"/>
      <c r="GO29" s="650"/>
      <c r="GP29" s="650"/>
      <c r="GQ29" s="650"/>
      <c r="GR29" s="650"/>
      <c r="GS29" s="650"/>
      <c r="GT29" s="650"/>
      <c r="GU29" s="650"/>
      <c r="GV29" s="650"/>
      <c r="GW29" s="526"/>
      <c r="GX29" s="547"/>
      <c r="GY29" s="525"/>
      <c r="GZ29" s="649" t="s">
        <v>854</v>
      </c>
      <c r="HA29" s="650"/>
      <c r="HB29" s="650"/>
      <c r="HC29" s="650"/>
      <c r="HD29" s="650"/>
      <c r="HE29" s="650"/>
      <c r="HF29" s="650"/>
      <c r="HG29" s="650"/>
      <c r="HH29" s="650"/>
      <c r="HI29" s="650"/>
      <c r="HJ29" s="526"/>
      <c r="HK29" s="547"/>
      <c r="HL29" s="525"/>
      <c r="HM29" s="649" t="s">
        <v>855</v>
      </c>
      <c r="HN29" s="650"/>
      <c r="HO29" s="650"/>
      <c r="HP29" s="650"/>
      <c r="HQ29" s="650"/>
      <c r="HR29" s="650"/>
      <c r="HS29" s="650"/>
      <c r="HT29" s="650"/>
      <c r="HU29" s="650"/>
      <c r="HV29" s="650"/>
      <c r="HW29" s="526"/>
      <c r="HX29" s="549"/>
      <c r="HY29" s="459"/>
      <c r="HZ29" s="476"/>
      <c r="IA29" s="464"/>
      <c r="IB29" s="477" t="s">
        <v>681</v>
      </c>
      <c r="IC29" s="477" t="s">
        <v>683</v>
      </c>
      <c r="ID29" s="478"/>
      <c r="IE29" s="476"/>
      <c r="IF29" s="460"/>
      <c r="IG29" s="443"/>
      <c r="IM29" s="599" t="s">
        <v>676</v>
      </c>
      <c r="IN29" s="586" t="str">
        <f>IF(ISNUMBER(MATCH(AU23,IU14:IU19,0)),AU23,"Ikke relevant")</f>
        <v>klik her</v>
      </c>
      <c r="IO29" s="587">
        <f t="shared" si="18"/>
        <v>0</v>
      </c>
      <c r="IP29" s="586" t="str">
        <f>IF(ISNUMBER(MATCH(BH23,IU14:IU19,0)),BH23,"Ikke relevant")</f>
        <v>klik her</v>
      </c>
      <c r="IQ29" s="587">
        <f t="shared" si="18"/>
        <v>0</v>
      </c>
      <c r="IR29" s="586" t="str">
        <f>IF(ISNUMBER(MATCH(BU23,IU14:IU19,0)),BU23,"Ikke relevant")</f>
        <v>klik her</v>
      </c>
      <c r="IS29" s="587">
        <f t="shared" si="5"/>
        <v>0</v>
      </c>
      <c r="IT29" s="597" t="str">
        <f>IF(ISNUMBER(MATCH(CH23,IU14:IU19,0)),CH23,"Ikke relevant")</f>
        <v>Ikke relevant</v>
      </c>
      <c r="IU29" s="590">
        <f t="shared" si="6"/>
        <v>11</v>
      </c>
      <c r="IV29" s="589" t="str">
        <f>IF(ISNUMBER(MATCH(CU23,IU14:IU19,0)),CU23,"Ikke relevant")</f>
        <v>klik her</v>
      </c>
      <c r="IW29" s="590">
        <f t="shared" si="7"/>
        <v>0</v>
      </c>
      <c r="IX29" s="589" t="str">
        <f>IF(ISNUMBER(MATCH(DH23,IU14:IU19,0)),DH23,"Ikke relevant")</f>
        <v>klik her</v>
      </c>
      <c r="IY29" s="590">
        <f t="shared" si="8"/>
        <v>0</v>
      </c>
      <c r="IZ29" s="591" t="str">
        <f>IF(ISNUMBER(MATCH(DU23,IU14:IU19,0)),DU23,"Ikke relevant")</f>
        <v>klik her</v>
      </c>
      <c r="JA29" s="592">
        <f t="shared" si="9"/>
        <v>0</v>
      </c>
      <c r="JB29" s="591" t="str">
        <f>IF(ISNUMBER(MATCH(EH23,IU14:IU19,0)),EH23,"Ikke relevant")</f>
        <v>klik her</v>
      </c>
      <c r="JC29" s="592">
        <f t="shared" si="10"/>
        <v>0</v>
      </c>
      <c r="JD29" s="591" t="str">
        <f>IF(ISNUMBER(MATCH(EU23,IU14:IU19,0)),EU23,"Ikke relevant")</f>
        <v>klik her</v>
      </c>
      <c r="JE29" s="592">
        <f t="shared" si="11"/>
        <v>0</v>
      </c>
      <c r="JF29" s="593" t="str">
        <f>IF(ISNUMBER(MATCH(FH23,IU14:IU19,0)),FH23,"Ikke relevant")</f>
        <v>klik her</v>
      </c>
      <c r="JG29" s="594">
        <f t="shared" si="12"/>
        <v>0</v>
      </c>
      <c r="JH29" s="593" t="str">
        <f>IF(ISNUMBER(MATCH(FU23,IU14:IU19,0)),FU23,"Ikke relevant")</f>
        <v>klik her</v>
      </c>
      <c r="JI29" s="594">
        <f t="shared" si="13"/>
        <v>0</v>
      </c>
      <c r="JJ29" s="593" t="str">
        <f>IF(ISNUMBER(MATCH(GH23,IU14:IU19,0)),GH23,"Ikke relevant")</f>
        <v>klik her</v>
      </c>
      <c r="JK29" s="594">
        <f t="shared" si="14"/>
        <v>0</v>
      </c>
      <c r="JL29" s="595" t="str">
        <f>IF(ISNUMBER(MATCH(GU23,IU14:IU19,0)),GU23,"Ikke relevant")</f>
        <v>klik her</v>
      </c>
      <c r="JM29" s="596">
        <f t="shared" si="15"/>
        <v>0</v>
      </c>
      <c r="JN29" s="595" t="str">
        <f>IF(ISNUMBER(MATCH(HH23,IU14:IU19,0)),HH23,"Ikke relevant")</f>
        <v>klik her</v>
      </c>
      <c r="JO29" s="596">
        <f t="shared" si="16"/>
        <v>0</v>
      </c>
      <c r="JP29" s="595" t="str">
        <f>IF(ISNUMBER(MATCH(HU23,IU14:IU19,0)),HU23,"Ikke relevant")</f>
        <v>klik her</v>
      </c>
      <c r="JQ29" s="596">
        <f t="shared" si="17"/>
        <v>0</v>
      </c>
      <c r="JT29" s="437">
        <v>26</v>
      </c>
      <c r="JU29" s="573"/>
      <c r="JV29" s="453">
        <v>0</v>
      </c>
      <c r="JW29" s="453">
        <v>0</v>
      </c>
      <c r="JX29" s="453">
        <v>0</v>
      </c>
      <c r="JY29" s="453">
        <v>0</v>
      </c>
      <c r="JZ29" s="453">
        <v>0</v>
      </c>
      <c r="KB29" s="462" t="s">
        <v>740</v>
      </c>
      <c r="KC29" s="462"/>
      <c r="KD29" s="462"/>
      <c r="KG29" s="437">
        <v>26</v>
      </c>
      <c r="KH29" s="463">
        <f t="shared" si="19"/>
        <v>10</v>
      </c>
      <c r="KI29" s="453">
        <v>0</v>
      </c>
      <c r="KJ29" s="453">
        <v>0</v>
      </c>
      <c r="KK29" s="453">
        <v>0</v>
      </c>
      <c r="KL29" s="453">
        <v>0</v>
      </c>
      <c r="KM29" s="453">
        <v>0</v>
      </c>
      <c r="KO29" s="462"/>
      <c r="KP29" s="462"/>
      <c r="KQ29" s="462"/>
    </row>
    <row r="30" spans="1:303" ht="15" customHeight="1" x14ac:dyDescent="0.25">
      <c r="A30" s="441"/>
      <c r="B30" s="685"/>
      <c r="C30" s="686"/>
      <c r="D30" s="686"/>
      <c r="E30" s="686"/>
      <c r="F30" s="686"/>
      <c r="G30" s="686"/>
      <c r="H30" s="686"/>
      <c r="I30" s="686"/>
      <c r="J30" s="686"/>
      <c r="K30" s="676"/>
      <c r="L30" s="676"/>
      <c r="M30" s="676"/>
      <c r="N30" s="676"/>
      <c r="O30" s="676"/>
      <c r="P30" s="676"/>
      <c r="Q30" s="676"/>
      <c r="R30" s="677"/>
      <c r="S30" s="667"/>
      <c r="T30" s="667"/>
      <c r="U30" s="667"/>
      <c r="V30" s="667"/>
      <c r="W30" s="667"/>
      <c r="X30" s="667"/>
      <c r="Y30" s="667"/>
      <c r="Z30" s="667"/>
      <c r="AA30" s="668"/>
      <c r="AB30" s="668"/>
      <c r="AC30" s="668"/>
      <c r="AD30" s="668"/>
      <c r="AE30" s="668"/>
      <c r="AF30" s="668"/>
      <c r="AG30" s="668"/>
      <c r="AH30" s="668"/>
      <c r="AI30" s="718"/>
      <c r="AJ30" s="719"/>
      <c r="AK30" s="443"/>
      <c r="AL30" s="553"/>
      <c r="AM30" s="675" t="s">
        <v>776</v>
      </c>
      <c r="AN30" s="675"/>
      <c r="AO30" s="675"/>
      <c r="AP30" s="675"/>
      <c r="AQ30" s="675"/>
      <c r="AR30" s="675"/>
      <c r="AS30" s="675"/>
      <c r="AT30" s="675"/>
      <c r="AU30" s="675"/>
      <c r="AV30" s="675"/>
      <c r="AW30" s="536"/>
      <c r="AX30" s="548"/>
      <c r="AY30" s="535"/>
      <c r="AZ30" s="739" t="s">
        <v>700</v>
      </c>
      <c r="BA30" s="739"/>
      <c r="BB30" s="739"/>
      <c r="BC30" s="739"/>
      <c r="BD30" s="739"/>
      <c r="BE30" s="739"/>
      <c r="BF30" s="739"/>
      <c r="BG30" s="739"/>
      <c r="BH30" s="739"/>
      <c r="BI30" s="739"/>
      <c r="BJ30" s="536"/>
      <c r="BK30" s="548"/>
      <c r="BL30" s="535"/>
      <c r="BM30" s="739" t="s">
        <v>733</v>
      </c>
      <c r="BN30" s="739"/>
      <c r="BO30" s="739"/>
      <c r="BP30" s="739"/>
      <c r="BQ30" s="739"/>
      <c r="BR30" s="739"/>
      <c r="BS30" s="739"/>
      <c r="BT30" s="739"/>
      <c r="BU30" s="739"/>
      <c r="BV30" s="739"/>
      <c r="BW30" s="536"/>
      <c r="BX30" s="548"/>
      <c r="BY30" s="497"/>
      <c r="BZ30" s="670" t="s">
        <v>780</v>
      </c>
      <c r="CA30" s="670"/>
      <c r="CB30" s="670"/>
      <c r="CC30" s="670"/>
      <c r="CD30" s="670"/>
      <c r="CE30" s="670"/>
      <c r="CF30" s="670"/>
      <c r="CG30" s="670"/>
      <c r="CH30" s="670"/>
      <c r="CI30" s="670"/>
      <c r="CJ30" s="499"/>
      <c r="CK30" s="543"/>
      <c r="CL30" s="497"/>
      <c r="CM30" s="715" t="s">
        <v>709</v>
      </c>
      <c r="CN30" s="670"/>
      <c r="CO30" s="670"/>
      <c r="CP30" s="670"/>
      <c r="CQ30" s="670"/>
      <c r="CR30" s="670"/>
      <c r="CS30" s="670"/>
      <c r="CT30" s="670"/>
      <c r="CU30" s="670"/>
      <c r="CV30" s="670"/>
      <c r="CW30" s="498"/>
      <c r="CX30" s="543"/>
      <c r="CY30" s="497"/>
      <c r="CZ30" s="779" t="s">
        <v>714</v>
      </c>
      <c r="DA30" s="779"/>
      <c r="DB30" s="779"/>
      <c r="DC30" s="779"/>
      <c r="DD30" s="779"/>
      <c r="DE30" s="779"/>
      <c r="DF30" s="779"/>
      <c r="DG30" s="779"/>
      <c r="DH30" s="779"/>
      <c r="DI30" s="779"/>
      <c r="DJ30" s="499"/>
      <c r="DK30" s="543"/>
      <c r="DL30" s="512"/>
      <c r="DM30" s="684" t="s">
        <v>708</v>
      </c>
      <c r="DN30" s="684"/>
      <c r="DO30" s="684"/>
      <c r="DP30" s="684"/>
      <c r="DQ30" s="684"/>
      <c r="DR30" s="684"/>
      <c r="DS30" s="684"/>
      <c r="DT30" s="684"/>
      <c r="DU30" s="684"/>
      <c r="DV30" s="684"/>
      <c r="DW30" s="513"/>
      <c r="DX30" s="545"/>
      <c r="DY30" s="512"/>
      <c r="DZ30" s="684" t="s">
        <v>709</v>
      </c>
      <c r="EA30" s="684"/>
      <c r="EB30" s="684"/>
      <c r="EC30" s="684"/>
      <c r="ED30" s="684"/>
      <c r="EE30" s="684"/>
      <c r="EF30" s="684"/>
      <c r="EG30" s="684"/>
      <c r="EH30" s="684"/>
      <c r="EI30" s="684"/>
      <c r="EJ30" s="517"/>
      <c r="EK30" s="545"/>
      <c r="EL30" s="512"/>
      <c r="EM30" s="643" t="s">
        <v>729</v>
      </c>
      <c r="EN30" s="643"/>
      <c r="EO30" s="643"/>
      <c r="EP30" s="643"/>
      <c r="EQ30" s="643"/>
      <c r="ER30" s="643"/>
      <c r="ES30" s="643"/>
      <c r="ET30" s="643"/>
      <c r="EU30" s="643"/>
      <c r="EV30" s="643"/>
      <c r="EW30" s="513"/>
      <c r="EX30" s="545"/>
      <c r="EY30" s="489"/>
      <c r="EZ30" s="664" t="s">
        <v>730</v>
      </c>
      <c r="FA30" s="662"/>
      <c r="FB30" s="662"/>
      <c r="FC30" s="662"/>
      <c r="FD30" s="662"/>
      <c r="FE30" s="662"/>
      <c r="FF30" s="662"/>
      <c r="FG30" s="662"/>
      <c r="FH30" s="662"/>
      <c r="FI30" s="662"/>
      <c r="FJ30" s="488"/>
      <c r="FK30" s="542"/>
      <c r="FL30" s="489"/>
      <c r="FM30" s="662" t="s">
        <v>701</v>
      </c>
      <c r="FN30" s="662"/>
      <c r="FO30" s="662"/>
      <c r="FP30" s="662"/>
      <c r="FQ30" s="662"/>
      <c r="FR30" s="662"/>
      <c r="FS30" s="662"/>
      <c r="FT30" s="662"/>
      <c r="FU30" s="662"/>
      <c r="FV30" s="662"/>
      <c r="FW30" s="488"/>
      <c r="FX30" s="542"/>
      <c r="FY30" s="489"/>
      <c r="FZ30" s="662" t="s">
        <v>731</v>
      </c>
      <c r="GA30" s="662"/>
      <c r="GB30" s="662"/>
      <c r="GC30" s="662"/>
      <c r="GD30" s="662"/>
      <c r="GE30" s="662"/>
      <c r="GF30" s="662"/>
      <c r="GG30" s="662"/>
      <c r="GH30" s="662"/>
      <c r="GI30" s="662"/>
      <c r="GJ30" s="488"/>
      <c r="GK30" s="542"/>
      <c r="GL30" s="525"/>
      <c r="GM30" s="651" t="s">
        <v>862</v>
      </c>
      <c r="GN30" s="651"/>
      <c r="GO30" s="651"/>
      <c r="GP30" s="651"/>
      <c r="GQ30" s="651"/>
      <c r="GR30" s="651"/>
      <c r="GS30" s="651"/>
      <c r="GT30" s="651"/>
      <c r="GU30" s="651"/>
      <c r="GV30" s="651"/>
      <c r="GW30" s="652"/>
      <c r="GX30" s="547"/>
      <c r="GY30" s="525"/>
      <c r="GZ30" s="649" t="s">
        <v>709</v>
      </c>
      <c r="HA30" s="650"/>
      <c r="HB30" s="650"/>
      <c r="HC30" s="650"/>
      <c r="HD30" s="650"/>
      <c r="HE30" s="650"/>
      <c r="HF30" s="650"/>
      <c r="HG30" s="650"/>
      <c r="HH30" s="650"/>
      <c r="HI30" s="650"/>
      <c r="HJ30" s="526"/>
      <c r="HK30" s="547"/>
      <c r="HL30" s="525"/>
      <c r="HM30" s="650" t="s">
        <v>714</v>
      </c>
      <c r="HN30" s="650"/>
      <c r="HO30" s="650"/>
      <c r="HP30" s="650"/>
      <c r="HQ30" s="650"/>
      <c r="HR30" s="650"/>
      <c r="HS30" s="650"/>
      <c r="HT30" s="650"/>
      <c r="HU30" s="650"/>
      <c r="HV30" s="650"/>
      <c r="HW30" s="526"/>
      <c r="HX30" s="549"/>
      <c r="HY30" s="459"/>
      <c r="HZ30" s="474"/>
      <c r="IA30" s="464"/>
      <c r="IB30" s="479" t="str">
        <f>IN45</f>
        <v>Arealforbrug</v>
      </c>
      <c r="IC30" s="480" t="str">
        <f>IFERROR(ROUND(IN44,0),"Ingen værdi")</f>
        <v>Ingen værdi</v>
      </c>
      <c r="ID30" s="478"/>
      <c r="IE30" s="475"/>
      <c r="IF30" s="460"/>
      <c r="IG30" s="443"/>
      <c r="IM30" s="600" t="s">
        <v>677</v>
      </c>
      <c r="IN30" s="586" t="str">
        <f>IF(ISNUMBER(MATCH(AU25,IU14:IU19,0)),AU25,"Ikke relevant")</f>
        <v>klik her</v>
      </c>
      <c r="IO30" s="587">
        <f t="shared" si="18"/>
        <v>0</v>
      </c>
      <c r="IP30" s="586" t="str">
        <f>IF(ISNUMBER(MATCH(BH25,IU14:IU19,0)),BH25,"Ikke relevant")</f>
        <v>klik her</v>
      </c>
      <c r="IQ30" s="587">
        <f t="shared" si="18"/>
        <v>0</v>
      </c>
      <c r="IR30" s="586" t="str">
        <f>IF(ISNUMBER(MATCH(BU25,IU14:IU19,0)),BU25,"Ikke relevant")</f>
        <v>klik her</v>
      </c>
      <c r="IS30" s="587">
        <f>IFERROR(VLOOKUP(IR30,$IU$14:$IW$19,3,FALSE),FALSE)</f>
        <v>0</v>
      </c>
      <c r="IT30" s="597" t="str">
        <f>IF(ISNUMBER(MATCH(CH25,IU14:IU19,0)),CH25,"Ikke relevant")</f>
        <v>Ikke relevant</v>
      </c>
      <c r="IU30" s="590">
        <f t="shared" si="6"/>
        <v>11</v>
      </c>
      <c r="IV30" s="589" t="str">
        <f>IF(ISNUMBER(MATCH(CU25,IU14:IU19,0)),CU25,"Ikke relevant")</f>
        <v>klik her</v>
      </c>
      <c r="IW30" s="590">
        <f>IFERROR(VLOOKUP(IV30,$IU$14:$IW$19,3,FALSE),FALSE)</f>
        <v>0</v>
      </c>
      <c r="IX30" s="589" t="str">
        <f>IF(ISNUMBER(MATCH(DH25,IU14:IU19,0)),DH25,"Ikke relevant")</f>
        <v>klik her</v>
      </c>
      <c r="IY30" s="590">
        <f t="shared" si="8"/>
        <v>0</v>
      </c>
      <c r="IZ30" s="597" t="str">
        <f>IF(ISNUMBER(MATCH(DU25,IU14:IU19,0)),DU25,"Ikke relevant")</f>
        <v>Ikke relevant</v>
      </c>
      <c r="JA30" s="592">
        <f t="shared" si="9"/>
        <v>11</v>
      </c>
      <c r="JB30" s="597" t="str">
        <f>IF(ISNUMBER(MATCH(EH25,IU14:IU19,0)),EH25,"Ikke relevant")</f>
        <v>Ikke relevant</v>
      </c>
      <c r="JC30" s="592">
        <f t="shared" si="10"/>
        <v>11</v>
      </c>
      <c r="JD30" s="597" t="str">
        <f>IF(ISNUMBER(MATCH(EU25,IU14:IU19,0)),EU25,"Ikke relevant")</f>
        <v>Ikke relevant</v>
      </c>
      <c r="JE30" s="592">
        <f t="shared" si="11"/>
        <v>11</v>
      </c>
      <c r="JF30" s="597" t="str">
        <f>IF(ISNUMBER(MATCH(FH25,IU14:IU19,0)),FH25,"Ikke relevant")</f>
        <v>Ikke relevant</v>
      </c>
      <c r="JG30" s="594">
        <f t="shared" si="12"/>
        <v>11</v>
      </c>
      <c r="JH30" s="597" t="str">
        <f>IF(ISNUMBER(MATCH(FU25,IU14:IU19,0)),FU25,"Ikke relevant")</f>
        <v>Ikke relevant</v>
      </c>
      <c r="JI30" s="594">
        <f t="shared" si="13"/>
        <v>11</v>
      </c>
      <c r="JJ30" s="597" t="str">
        <f>IF(ISNUMBER(MATCH(GH25,IU14:IU19,0)),GH25,"Ikke relevant")</f>
        <v>Ikke relevant</v>
      </c>
      <c r="JK30" s="594">
        <f t="shared" si="14"/>
        <v>11</v>
      </c>
      <c r="JL30" s="597" t="str">
        <f>IF(ISNUMBER(MATCH(GU25,IU14:IU19,0)),GU25,"Ikke relevant")</f>
        <v>Ikke relevant</v>
      </c>
      <c r="JM30" s="596">
        <f t="shared" si="15"/>
        <v>11</v>
      </c>
      <c r="JN30" s="597" t="str">
        <f>IF(ISNUMBER(MATCH(HH25,IU14:IU19,0)),HH25,"Ikke relevant")</f>
        <v>Ikke relevant</v>
      </c>
      <c r="JO30" s="596">
        <f t="shared" si="16"/>
        <v>11</v>
      </c>
      <c r="JP30" s="597" t="str">
        <f>IF(ISNUMBER(MATCH(HU25,IU14:IU19,0)),HU25,"Ikke relevant")</f>
        <v>Ikke relevant</v>
      </c>
      <c r="JQ30" s="596">
        <f t="shared" si="17"/>
        <v>11</v>
      </c>
      <c r="JT30" s="437">
        <v>27</v>
      </c>
      <c r="JU30" s="573"/>
      <c r="JV30" s="453">
        <v>0</v>
      </c>
      <c r="JW30" s="453">
        <v>0</v>
      </c>
      <c r="JX30" s="453">
        <v>0</v>
      </c>
      <c r="JY30" s="453">
        <v>0</v>
      </c>
      <c r="JZ30" s="453">
        <v>0</v>
      </c>
      <c r="KB30" s="462">
        <v>2</v>
      </c>
      <c r="KC30" s="462"/>
      <c r="KD30" s="462"/>
      <c r="KG30" s="437">
        <v>27</v>
      </c>
      <c r="KH30" s="463">
        <f t="shared" si="19"/>
        <v>10</v>
      </c>
      <c r="KI30" s="453">
        <v>0</v>
      </c>
      <c r="KJ30" s="453">
        <v>0</v>
      </c>
      <c r="KK30" s="453">
        <v>0</v>
      </c>
      <c r="KL30" s="453">
        <v>0</v>
      </c>
      <c r="KM30" s="453">
        <v>0</v>
      </c>
      <c r="KO30" s="462"/>
      <c r="KP30" s="462"/>
      <c r="KQ30" s="462"/>
    </row>
    <row r="31" spans="1:303" ht="15.75" customHeight="1" x14ac:dyDescent="0.25">
      <c r="A31" s="441"/>
      <c r="B31" s="685"/>
      <c r="C31" s="686"/>
      <c r="D31" s="686"/>
      <c r="E31" s="686"/>
      <c r="F31" s="686"/>
      <c r="G31" s="686"/>
      <c r="H31" s="686"/>
      <c r="I31" s="686"/>
      <c r="J31" s="686"/>
      <c r="K31" s="676"/>
      <c r="L31" s="676"/>
      <c r="M31" s="676"/>
      <c r="N31" s="676"/>
      <c r="O31" s="676"/>
      <c r="P31" s="676"/>
      <c r="Q31" s="676"/>
      <c r="R31" s="677"/>
      <c r="S31" s="667"/>
      <c r="T31" s="667"/>
      <c r="U31" s="667"/>
      <c r="V31" s="667"/>
      <c r="W31" s="667"/>
      <c r="X31" s="667"/>
      <c r="Y31" s="667"/>
      <c r="Z31" s="667"/>
      <c r="AA31" s="668"/>
      <c r="AB31" s="668"/>
      <c r="AC31" s="668"/>
      <c r="AD31" s="668"/>
      <c r="AE31" s="668"/>
      <c r="AF31" s="668"/>
      <c r="AG31" s="668"/>
      <c r="AH31" s="668"/>
      <c r="AI31" s="718"/>
      <c r="AJ31" s="719"/>
      <c r="AK31" s="443"/>
      <c r="AL31" s="535"/>
      <c r="AM31" s="675" t="s">
        <v>709</v>
      </c>
      <c r="AN31" s="675"/>
      <c r="AO31" s="675"/>
      <c r="AP31" s="675"/>
      <c r="AQ31" s="675"/>
      <c r="AR31" s="675"/>
      <c r="AS31" s="675"/>
      <c r="AT31" s="675"/>
      <c r="AU31" s="675"/>
      <c r="AV31" s="675"/>
      <c r="AW31" s="536"/>
      <c r="AX31" s="548"/>
      <c r="AY31" s="535"/>
      <c r="AZ31" s="675" t="s">
        <v>709</v>
      </c>
      <c r="BA31" s="739"/>
      <c r="BB31" s="739"/>
      <c r="BC31" s="739"/>
      <c r="BD31" s="739"/>
      <c r="BE31" s="739"/>
      <c r="BF31" s="739"/>
      <c r="BG31" s="739"/>
      <c r="BH31" s="739"/>
      <c r="BI31" s="739"/>
      <c r="BJ31" s="536"/>
      <c r="BK31" s="548"/>
      <c r="BL31" s="535"/>
      <c r="BM31" s="675" t="s">
        <v>709</v>
      </c>
      <c r="BN31" s="739"/>
      <c r="BO31" s="739"/>
      <c r="BP31" s="739"/>
      <c r="BQ31" s="739"/>
      <c r="BR31" s="739"/>
      <c r="BS31" s="739"/>
      <c r="BT31" s="739"/>
      <c r="BU31" s="739"/>
      <c r="BV31" s="739"/>
      <c r="BW31" s="536"/>
      <c r="BX31" s="548"/>
      <c r="BY31" s="497"/>
      <c r="BZ31" s="774" t="s">
        <v>708</v>
      </c>
      <c r="CA31" s="774"/>
      <c r="CB31" s="774"/>
      <c r="CC31" s="774"/>
      <c r="CD31" s="774"/>
      <c r="CE31" s="774"/>
      <c r="CF31" s="774"/>
      <c r="CG31" s="774"/>
      <c r="CH31" s="774"/>
      <c r="CI31" s="774"/>
      <c r="CJ31" s="775"/>
      <c r="CK31" s="543"/>
      <c r="CL31" s="497"/>
      <c r="CM31" s="769" t="s">
        <v>713</v>
      </c>
      <c r="CN31" s="769"/>
      <c r="CO31" s="769"/>
      <c r="CP31" s="769"/>
      <c r="CQ31" s="769"/>
      <c r="CR31" s="769"/>
      <c r="CS31" s="769"/>
      <c r="CT31" s="769"/>
      <c r="CU31" s="769"/>
      <c r="CV31" s="769"/>
      <c r="CW31" s="770"/>
      <c r="CX31" s="543"/>
      <c r="CY31" s="497"/>
      <c r="CZ31" s="780" t="s">
        <v>708</v>
      </c>
      <c r="DA31" s="780"/>
      <c r="DB31" s="780"/>
      <c r="DC31" s="780"/>
      <c r="DD31" s="780"/>
      <c r="DE31" s="780"/>
      <c r="DF31" s="780"/>
      <c r="DG31" s="780"/>
      <c r="DH31" s="780"/>
      <c r="DI31" s="780"/>
      <c r="DJ31" s="508"/>
      <c r="DK31" s="543"/>
      <c r="DL31" s="512"/>
      <c r="DM31" s="640" t="s">
        <v>722</v>
      </c>
      <c r="DN31" s="640"/>
      <c r="DO31" s="640"/>
      <c r="DP31" s="640"/>
      <c r="DQ31" s="640"/>
      <c r="DR31" s="640"/>
      <c r="DS31" s="640"/>
      <c r="DT31" s="640"/>
      <c r="DU31" s="640"/>
      <c r="DV31" s="640"/>
      <c r="DW31" s="641"/>
      <c r="DX31" s="545"/>
      <c r="DY31" s="512"/>
      <c r="DZ31" s="516" t="s">
        <v>789</v>
      </c>
      <c r="EA31" s="516"/>
      <c r="EB31" s="516"/>
      <c r="EC31" s="516"/>
      <c r="ED31" s="516"/>
      <c r="EE31" s="516"/>
      <c r="EF31" s="516"/>
      <c r="EG31" s="516"/>
      <c r="EH31" s="516"/>
      <c r="EI31" s="516"/>
      <c r="EJ31" s="517"/>
      <c r="EK31" s="545"/>
      <c r="EL31" s="512"/>
      <c r="EM31" s="857" t="s">
        <v>709</v>
      </c>
      <c r="EN31" s="857"/>
      <c r="EO31" s="857"/>
      <c r="EP31" s="857"/>
      <c r="EQ31" s="857"/>
      <c r="ER31" s="857"/>
      <c r="ES31" s="857"/>
      <c r="ET31" s="857"/>
      <c r="EU31" s="857"/>
      <c r="EV31" s="857"/>
      <c r="EW31" s="858"/>
      <c r="EX31" s="545"/>
      <c r="EY31" s="489"/>
      <c r="EZ31" s="844" t="s">
        <v>709</v>
      </c>
      <c r="FA31" s="844"/>
      <c r="FB31" s="844"/>
      <c r="FC31" s="844"/>
      <c r="FD31" s="844"/>
      <c r="FE31" s="844"/>
      <c r="FF31" s="844"/>
      <c r="FG31" s="844"/>
      <c r="FH31" s="844"/>
      <c r="FI31" s="844"/>
      <c r="FJ31" s="859"/>
      <c r="FK31" s="542"/>
      <c r="FL31" s="489"/>
      <c r="FM31" s="856" t="s">
        <v>709</v>
      </c>
      <c r="FN31" s="856"/>
      <c r="FO31" s="856"/>
      <c r="FP31" s="856"/>
      <c r="FQ31" s="856"/>
      <c r="FR31" s="856"/>
      <c r="FS31" s="856"/>
      <c r="FT31" s="856"/>
      <c r="FU31" s="856"/>
      <c r="FV31" s="856"/>
      <c r="FW31" s="856"/>
      <c r="FX31" s="542"/>
      <c r="FY31" s="489"/>
      <c r="FZ31" s="844" t="s">
        <v>709</v>
      </c>
      <c r="GA31" s="844"/>
      <c r="GB31" s="844"/>
      <c r="GC31" s="844"/>
      <c r="GD31" s="844"/>
      <c r="GE31" s="844"/>
      <c r="GF31" s="844"/>
      <c r="GG31" s="844"/>
      <c r="GH31" s="844"/>
      <c r="GI31" s="844"/>
      <c r="GJ31" s="603"/>
      <c r="GK31" s="542"/>
      <c r="GL31" s="525"/>
      <c r="GM31" s="651" t="s">
        <v>709</v>
      </c>
      <c r="GN31" s="651"/>
      <c r="GO31" s="651"/>
      <c r="GP31" s="651"/>
      <c r="GQ31" s="651"/>
      <c r="GR31" s="651"/>
      <c r="GS31" s="651"/>
      <c r="GT31" s="651"/>
      <c r="GU31" s="651"/>
      <c r="GV31" s="651"/>
      <c r="GW31" s="652"/>
      <c r="GX31" s="547"/>
      <c r="GY31" s="525"/>
      <c r="GZ31" s="842" t="s">
        <v>719</v>
      </c>
      <c r="HA31" s="842"/>
      <c r="HB31" s="842"/>
      <c r="HC31" s="842"/>
      <c r="HD31" s="842"/>
      <c r="HE31" s="842"/>
      <c r="HF31" s="842"/>
      <c r="HG31" s="842"/>
      <c r="HH31" s="842"/>
      <c r="HI31" s="842"/>
      <c r="HJ31" s="843"/>
      <c r="HK31" s="547"/>
      <c r="HL31" s="525"/>
      <c r="HM31" s="651" t="s">
        <v>709</v>
      </c>
      <c r="HN31" s="651"/>
      <c r="HO31" s="651"/>
      <c r="HP31" s="651"/>
      <c r="HQ31" s="651"/>
      <c r="HR31" s="651"/>
      <c r="HS31" s="651"/>
      <c r="HT31" s="651"/>
      <c r="HU31" s="651"/>
      <c r="HV31" s="651"/>
      <c r="HW31" s="652"/>
      <c r="HX31" s="549"/>
      <c r="HY31" s="459"/>
      <c r="HZ31" s="474"/>
      <c r="IA31" s="464"/>
      <c r="IB31" s="479" t="str">
        <f>IT45</f>
        <v>Biodiversitet</v>
      </c>
      <c r="IC31" s="480" t="str">
        <f>IFERROR(ROUND(IT44,0),"Ingen værdi")</f>
        <v>Ingen værdi</v>
      </c>
      <c r="ID31" s="478"/>
      <c r="IE31" s="475"/>
      <c r="IF31" s="460"/>
      <c r="IG31" s="443"/>
      <c r="IM31" s="599" t="s">
        <v>678</v>
      </c>
      <c r="IN31" s="597" t="str">
        <f>IF(ISNUMBER(MATCH(AU28,IU14:IU19,0)),AU28,"Ikke relevant")</f>
        <v>Ikke relevant</v>
      </c>
      <c r="IO31" s="587">
        <f>IFERROR(VLOOKUP(IN31,$IU$14:$IW$19,3,FALSE),FALSE)</f>
        <v>11</v>
      </c>
      <c r="IP31" s="597" t="str">
        <f>IF(ISNUMBER(MATCH(BH27,IU14:IU19,0)),BH27,"Ikke relevant")</f>
        <v>Ikke relevant</v>
      </c>
      <c r="IQ31" s="587">
        <f t="shared" si="18"/>
        <v>11</v>
      </c>
      <c r="IR31" s="597" t="str">
        <f>IF(ISNUMBER(MATCH(BU27,IU14:IU19,0)),BU27,"Ikke relevant")</f>
        <v>Ikke relevant</v>
      </c>
      <c r="IS31" s="587">
        <f t="shared" si="5"/>
        <v>11</v>
      </c>
      <c r="IT31" s="597" t="str">
        <f>IF(ISNUMBER(MATCH(CH27,IU14:IU19,0)),CH27,"Ikke relevant")</f>
        <v>Ikke relevant</v>
      </c>
      <c r="IU31" s="590">
        <f t="shared" si="6"/>
        <v>11</v>
      </c>
      <c r="IV31" s="597" t="str">
        <f>IF(ISNUMBER(MATCH(CU27,IU14:IU19,0)),CU27,"Ikke relevant")</f>
        <v>Ikke relevant</v>
      </c>
      <c r="IW31" s="590">
        <f t="shared" si="7"/>
        <v>11</v>
      </c>
      <c r="IX31" s="597" t="str">
        <f>IF(ISNUMBER(MATCH(DH27,IU14:IU19,0)),DH27,"Ikke relevant")</f>
        <v>Ikke relevant</v>
      </c>
      <c r="IY31" s="590">
        <f t="shared" si="8"/>
        <v>11</v>
      </c>
      <c r="IZ31" s="597" t="str">
        <f>IF(ISNUMBER(MATCH(DU27,IU14:IU19,0)),DU27,"Ikke relevant")</f>
        <v>Ikke relevant</v>
      </c>
      <c r="JA31" s="592">
        <f t="shared" si="9"/>
        <v>11</v>
      </c>
      <c r="JB31" s="597" t="str">
        <f>IF(ISNUMBER(MATCH(EH27,IU14:IU19,0)),EH27,"Ikke relevant")</f>
        <v>Ikke relevant</v>
      </c>
      <c r="JC31" s="592">
        <f t="shared" si="10"/>
        <v>11</v>
      </c>
      <c r="JD31" s="597" t="str">
        <f>IF(ISNUMBER(MATCH(EU27,IU14:IU19,0)),EU27,"Ikke relevant")</f>
        <v>Ikke relevant</v>
      </c>
      <c r="JE31" s="592">
        <f t="shared" si="11"/>
        <v>11</v>
      </c>
      <c r="JF31" s="597" t="str">
        <f>IF(ISNUMBER(MATCH(FH27,IU14:IU19,0)),FH27,"Ikke relevant")</f>
        <v>Ikke relevant</v>
      </c>
      <c r="JG31" s="594">
        <f t="shared" si="12"/>
        <v>11</v>
      </c>
      <c r="JH31" s="597" t="str">
        <f>IF(ISNUMBER(MATCH(FU27,IU14:IU19,0)),FU27,"Ikke relevant")</f>
        <v>Ikke relevant</v>
      </c>
      <c r="JI31" s="594">
        <f t="shared" si="13"/>
        <v>11</v>
      </c>
      <c r="JJ31" s="597" t="str">
        <f>IF(ISNUMBER(MATCH(GH27,IU14:IU19,0)),GH27,"Ikke relevant")</f>
        <v>Ikke relevant</v>
      </c>
      <c r="JK31" s="594">
        <f t="shared" si="14"/>
        <v>11</v>
      </c>
      <c r="JL31" s="597" t="str">
        <f>IF(ISNUMBER(MATCH(GU27,IU14:IU19,0)),GU27,"Ikke relevant")</f>
        <v>Ikke relevant</v>
      </c>
      <c r="JM31" s="596">
        <f t="shared" si="15"/>
        <v>11</v>
      </c>
      <c r="JN31" s="597" t="str">
        <f>IF(ISNUMBER(MATCH(HH27,IU14:IU19,0)),HH27,"Ikke relevant")</f>
        <v>Ikke relevant</v>
      </c>
      <c r="JO31" s="596">
        <f t="shared" si="16"/>
        <v>11</v>
      </c>
      <c r="JP31" s="597" t="str">
        <f>IF(ISNUMBER(MATCH(HU27,IU14:IU19,0)),HU27,"Ikke relevant")</f>
        <v>Ikke relevant</v>
      </c>
      <c r="JQ31" s="596">
        <f t="shared" si="17"/>
        <v>11</v>
      </c>
      <c r="JT31" s="437">
        <v>28</v>
      </c>
      <c r="JU31" s="573"/>
      <c r="JV31" s="453">
        <v>0</v>
      </c>
      <c r="JW31" s="453">
        <v>0</v>
      </c>
      <c r="JX31" s="453">
        <v>0</v>
      </c>
      <c r="JY31" s="453">
        <v>0</v>
      </c>
      <c r="JZ31" s="453">
        <v>0</v>
      </c>
      <c r="KB31" s="462">
        <v>4</v>
      </c>
      <c r="KC31" s="462"/>
      <c r="KD31" s="462"/>
      <c r="KG31" s="437">
        <v>28</v>
      </c>
      <c r="KH31" s="463">
        <f t="shared" si="19"/>
        <v>10</v>
      </c>
      <c r="KI31" s="453">
        <v>0</v>
      </c>
      <c r="KJ31" s="453">
        <v>0</v>
      </c>
      <c r="KK31" s="453">
        <v>0</v>
      </c>
      <c r="KL31" s="453">
        <v>0</v>
      </c>
      <c r="KM31" s="453">
        <v>0</v>
      </c>
      <c r="KO31" s="462"/>
      <c r="KP31" s="462"/>
      <c r="KQ31" s="462"/>
    </row>
    <row r="32" spans="1:303" ht="15" customHeight="1" x14ac:dyDescent="0.25">
      <c r="A32" s="441"/>
      <c r="B32" s="685"/>
      <c r="C32" s="686"/>
      <c r="D32" s="686"/>
      <c r="E32" s="686"/>
      <c r="F32" s="686"/>
      <c r="G32" s="686"/>
      <c r="H32" s="686"/>
      <c r="I32" s="686"/>
      <c r="J32" s="686"/>
      <c r="K32" s="676"/>
      <c r="L32" s="676"/>
      <c r="M32" s="676"/>
      <c r="N32" s="676"/>
      <c r="O32" s="676"/>
      <c r="P32" s="676"/>
      <c r="Q32" s="676"/>
      <c r="R32" s="677"/>
      <c r="S32" s="667"/>
      <c r="T32" s="667"/>
      <c r="U32" s="667"/>
      <c r="V32" s="667"/>
      <c r="W32" s="667"/>
      <c r="X32" s="667"/>
      <c r="Y32" s="667"/>
      <c r="Z32" s="667"/>
      <c r="AA32" s="668"/>
      <c r="AB32" s="668"/>
      <c r="AC32" s="668"/>
      <c r="AD32" s="668"/>
      <c r="AE32" s="668"/>
      <c r="AF32" s="668"/>
      <c r="AG32" s="668"/>
      <c r="AH32" s="668"/>
      <c r="AI32" s="718"/>
      <c r="AJ32" s="719"/>
      <c r="AK32" s="443"/>
      <c r="AL32" s="535"/>
      <c r="AM32" s="739" t="s">
        <v>725</v>
      </c>
      <c r="AN32" s="739"/>
      <c r="AO32" s="739"/>
      <c r="AP32" s="739"/>
      <c r="AQ32" s="739"/>
      <c r="AR32" s="739"/>
      <c r="AS32" s="739"/>
      <c r="AT32" s="739"/>
      <c r="AU32" s="739"/>
      <c r="AV32" s="739"/>
      <c r="AW32" s="536"/>
      <c r="AX32" s="548"/>
      <c r="AY32" s="535"/>
      <c r="AZ32" s="739" t="s">
        <v>728</v>
      </c>
      <c r="BA32" s="739"/>
      <c r="BB32" s="739"/>
      <c r="BC32" s="739"/>
      <c r="BD32" s="739"/>
      <c r="BE32" s="739"/>
      <c r="BF32" s="739"/>
      <c r="BG32" s="739"/>
      <c r="BH32" s="739"/>
      <c r="BI32" s="739"/>
      <c r="BJ32" s="536"/>
      <c r="BK32" s="548"/>
      <c r="BL32" s="535"/>
      <c r="BM32" s="739" t="s">
        <v>734</v>
      </c>
      <c r="BN32" s="739"/>
      <c r="BO32" s="739"/>
      <c r="BP32" s="739"/>
      <c r="BQ32" s="739"/>
      <c r="BR32" s="739"/>
      <c r="BS32" s="739"/>
      <c r="BT32" s="739"/>
      <c r="BU32" s="739"/>
      <c r="BV32" s="739"/>
      <c r="BW32" s="536"/>
      <c r="BX32" s="548"/>
      <c r="BY32" s="497"/>
      <c r="BZ32" s="769" t="s">
        <v>710</v>
      </c>
      <c r="CA32" s="769"/>
      <c r="CB32" s="769"/>
      <c r="CC32" s="769"/>
      <c r="CD32" s="769"/>
      <c r="CE32" s="769"/>
      <c r="CF32" s="769"/>
      <c r="CG32" s="769"/>
      <c r="CH32" s="769"/>
      <c r="CI32" s="769"/>
      <c r="CJ32" s="770"/>
      <c r="CK32" s="543"/>
      <c r="CL32" s="497"/>
      <c r="CM32" s="769"/>
      <c r="CN32" s="769"/>
      <c r="CO32" s="769"/>
      <c r="CP32" s="769"/>
      <c r="CQ32" s="769"/>
      <c r="CR32" s="769"/>
      <c r="CS32" s="769"/>
      <c r="CT32" s="769"/>
      <c r="CU32" s="769"/>
      <c r="CV32" s="769"/>
      <c r="CW32" s="770"/>
      <c r="CX32" s="543"/>
      <c r="CY32" s="497"/>
      <c r="CZ32" s="507" t="s">
        <v>715</v>
      </c>
      <c r="DA32" s="507"/>
      <c r="DB32" s="507"/>
      <c r="DC32" s="507"/>
      <c r="DD32" s="507"/>
      <c r="DE32" s="507"/>
      <c r="DF32" s="507"/>
      <c r="DG32" s="507"/>
      <c r="DH32" s="507"/>
      <c r="DI32" s="507"/>
      <c r="DJ32" s="508"/>
      <c r="DK32" s="543"/>
      <c r="DL32" s="512"/>
      <c r="DM32" s="640" t="s">
        <v>723</v>
      </c>
      <c r="DN32" s="640"/>
      <c r="DO32" s="640"/>
      <c r="DP32" s="640"/>
      <c r="DQ32" s="640"/>
      <c r="DR32" s="640"/>
      <c r="DS32" s="640"/>
      <c r="DT32" s="640"/>
      <c r="DU32" s="640"/>
      <c r="DV32" s="640"/>
      <c r="DW32" s="641"/>
      <c r="DX32" s="545"/>
      <c r="DY32" s="512"/>
      <c r="DZ32" s="640"/>
      <c r="EA32" s="640"/>
      <c r="EB32" s="640"/>
      <c r="EC32" s="640"/>
      <c r="ED32" s="640"/>
      <c r="EE32" s="640"/>
      <c r="EF32" s="640"/>
      <c r="EG32" s="640"/>
      <c r="EH32" s="640"/>
      <c r="EI32" s="640"/>
      <c r="EJ32" s="641"/>
      <c r="EK32" s="545"/>
      <c r="EL32" s="512"/>
      <c r="EM32" s="640"/>
      <c r="EN32" s="640"/>
      <c r="EO32" s="640"/>
      <c r="EP32" s="640"/>
      <c r="EQ32" s="640"/>
      <c r="ER32" s="640"/>
      <c r="ES32" s="640"/>
      <c r="ET32" s="640"/>
      <c r="EU32" s="640"/>
      <c r="EV32" s="640"/>
      <c r="EW32" s="641"/>
      <c r="EX32" s="545"/>
      <c r="EY32" s="489"/>
      <c r="EZ32" s="860" t="s">
        <v>724</v>
      </c>
      <c r="FA32" s="860"/>
      <c r="FB32" s="860"/>
      <c r="FC32" s="860"/>
      <c r="FD32" s="860"/>
      <c r="FE32" s="860"/>
      <c r="FF32" s="860"/>
      <c r="FG32" s="860"/>
      <c r="FH32" s="860"/>
      <c r="FI32" s="860"/>
      <c r="FJ32" s="861"/>
      <c r="FK32" s="542"/>
      <c r="FL32" s="489"/>
      <c r="FM32" s="862" t="s">
        <v>716</v>
      </c>
      <c r="FN32" s="860"/>
      <c r="FO32" s="860"/>
      <c r="FP32" s="860"/>
      <c r="FQ32" s="860"/>
      <c r="FR32" s="860"/>
      <c r="FS32" s="860"/>
      <c r="FT32" s="860"/>
      <c r="FU32" s="860"/>
      <c r="FV32" s="860"/>
      <c r="FW32" s="861"/>
      <c r="FX32" s="542"/>
      <c r="FY32" s="489"/>
      <c r="FZ32" s="860" t="s">
        <v>717</v>
      </c>
      <c r="GA32" s="860"/>
      <c r="GB32" s="860"/>
      <c r="GC32" s="860"/>
      <c r="GD32" s="860"/>
      <c r="GE32" s="860"/>
      <c r="GF32" s="860"/>
      <c r="GG32" s="860"/>
      <c r="GH32" s="860"/>
      <c r="GI32" s="860"/>
      <c r="GJ32" s="861"/>
      <c r="GK32" s="542"/>
      <c r="GL32" s="525"/>
      <c r="GM32" s="842" t="s">
        <v>720</v>
      </c>
      <c r="GN32" s="842"/>
      <c r="GO32" s="842"/>
      <c r="GP32" s="842"/>
      <c r="GQ32" s="842"/>
      <c r="GR32" s="842"/>
      <c r="GS32" s="842"/>
      <c r="GT32" s="842"/>
      <c r="GU32" s="842"/>
      <c r="GV32" s="842"/>
      <c r="GW32" s="843"/>
      <c r="GX32" s="547"/>
      <c r="GY32" s="525"/>
      <c r="GZ32" s="842" t="s">
        <v>747</v>
      </c>
      <c r="HA32" s="842"/>
      <c r="HB32" s="842"/>
      <c r="HC32" s="842"/>
      <c r="HD32" s="842"/>
      <c r="HE32" s="842"/>
      <c r="HF32" s="842"/>
      <c r="HG32" s="842"/>
      <c r="HH32" s="842"/>
      <c r="HI32" s="842"/>
      <c r="HJ32" s="843"/>
      <c r="HK32" s="547"/>
      <c r="HL32" s="525"/>
      <c r="HM32" s="842" t="s">
        <v>748</v>
      </c>
      <c r="HN32" s="842"/>
      <c r="HO32" s="842"/>
      <c r="HP32" s="842"/>
      <c r="HQ32" s="842"/>
      <c r="HR32" s="842"/>
      <c r="HS32" s="842"/>
      <c r="HT32" s="842"/>
      <c r="HU32" s="842"/>
      <c r="HV32" s="842"/>
      <c r="HW32" s="843"/>
      <c r="HX32" s="549"/>
      <c r="HY32" s="459"/>
      <c r="HZ32" s="474"/>
      <c r="IA32" s="464"/>
      <c r="IB32" s="479" t="str">
        <f>IZ45</f>
        <v>Mobilitet</v>
      </c>
      <c r="IC32" s="480" t="str">
        <f>IFERROR(ROUND(IZ44,0),"Ingen værdi")</f>
        <v>Ingen værdi</v>
      </c>
      <c r="ID32" s="478"/>
      <c r="IE32" s="475"/>
      <c r="IF32" s="460"/>
      <c r="IG32" s="443"/>
      <c r="IM32" s="600" t="s">
        <v>679</v>
      </c>
      <c r="IN32" s="597">
        <v>0</v>
      </c>
      <c r="IO32" s="598" t="b">
        <f t="shared" si="18"/>
        <v>0</v>
      </c>
      <c r="IP32" s="597">
        <v>0</v>
      </c>
      <c r="IQ32" s="598" t="b">
        <f t="shared" si="18"/>
        <v>0</v>
      </c>
      <c r="IR32" s="597">
        <v>0</v>
      </c>
      <c r="IS32" s="598" t="b">
        <f t="shared" si="5"/>
        <v>0</v>
      </c>
      <c r="IT32" s="597">
        <f t="shared" ref="IT32:IT33" si="20">CH24</f>
        <v>0</v>
      </c>
      <c r="IU32" s="598" t="b">
        <f t="shared" si="6"/>
        <v>0</v>
      </c>
      <c r="IV32" s="597">
        <v>0</v>
      </c>
      <c r="IW32" s="598" t="b">
        <f t="shared" si="7"/>
        <v>0</v>
      </c>
      <c r="IX32" s="597">
        <v>0</v>
      </c>
      <c r="IY32" s="598" t="b">
        <f t="shared" si="8"/>
        <v>0</v>
      </c>
      <c r="IZ32" s="597">
        <v>0</v>
      </c>
      <c r="JA32" s="598" t="b">
        <f t="shared" si="9"/>
        <v>0</v>
      </c>
      <c r="JB32" s="597">
        <v>0</v>
      </c>
      <c r="JC32" s="598" t="b">
        <f t="shared" si="10"/>
        <v>0</v>
      </c>
      <c r="JD32" s="597">
        <v>0</v>
      </c>
      <c r="JE32" s="598" t="b">
        <f t="shared" si="11"/>
        <v>0</v>
      </c>
      <c r="JF32" s="597">
        <f t="shared" ref="JF32:JF33" si="21">FH24</f>
        <v>0</v>
      </c>
      <c r="JG32" s="598" t="b">
        <f t="shared" si="12"/>
        <v>0</v>
      </c>
      <c r="JH32" s="597">
        <f t="shared" ref="JH32:JH33" si="22">FU24</f>
        <v>0</v>
      </c>
      <c r="JI32" s="598" t="b">
        <f t="shared" si="13"/>
        <v>0</v>
      </c>
      <c r="JJ32" s="597">
        <f t="shared" ref="JJ32:JJ33" si="23">GH24</f>
        <v>0</v>
      </c>
      <c r="JK32" s="598" t="b">
        <f t="shared" si="14"/>
        <v>0</v>
      </c>
      <c r="JL32" s="597">
        <f t="shared" ref="JL32:JL33" si="24">GU24</f>
        <v>0</v>
      </c>
      <c r="JM32" s="598" t="b">
        <f t="shared" si="15"/>
        <v>0</v>
      </c>
      <c r="JN32" s="597">
        <f>HH24</f>
        <v>0</v>
      </c>
      <c r="JO32" s="598" t="b">
        <f t="shared" si="16"/>
        <v>0</v>
      </c>
      <c r="JP32" s="597">
        <f t="shared" ref="JP32" si="25">HU24</f>
        <v>0</v>
      </c>
      <c r="JQ32" s="598" t="b">
        <f t="shared" si="17"/>
        <v>0</v>
      </c>
      <c r="JT32" s="437">
        <v>29</v>
      </c>
      <c r="JU32" s="573"/>
      <c r="JV32" s="453">
        <v>0</v>
      </c>
      <c r="JW32" s="453">
        <v>0</v>
      </c>
      <c r="JX32" s="453">
        <v>0</v>
      </c>
      <c r="JY32" s="453">
        <v>0</v>
      </c>
      <c r="JZ32" s="453">
        <v>0</v>
      </c>
      <c r="KB32" s="462">
        <v>6</v>
      </c>
      <c r="KC32" s="462"/>
      <c r="KD32" s="462"/>
      <c r="KG32" s="437">
        <v>29</v>
      </c>
      <c r="KH32" s="463">
        <f t="shared" si="19"/>
        <v>10</v>
      </c>
      <c r="KI32" s="453">
        <v>0</v>
      </c>
      <c r="KJ32" s="453">
        <v>0</v>
      </c>
      <c r="KK32" s="453">
        <v>0</v>
      </c>
      <c r="KL32" s="453">
        <v>0</v>
      </c>
      <c r="KM32" s="453">
        <v>0</v>
      </c>
      <c r="KO32" s="462"/>
      <c r="KP32" s="462"/>
      <c r="KQ32" s="462"/>
    </row>
    <row r="33" spans="1:304" ht="14.25" customHeight="1" x14ac:dyDescent="0.25">
      <c r="A33" s="441"/>
      <c r="B33" s="685"/>
      <c r="C33" s="686"/>
      <c r="D33" s="686"/>
      <c r="E33" s="686"/>
      <c r="F33" s="686"/>
      <c r="G33" s="686"/>
      <c r="H33" s="686"/>
      <c r="I33" s="686"/>
      <c r="J33" s="686"/>
      <c r="K33" s="676"/>
      <c r="L33" s="676"/>
      <c r="M33" s="676"/>
      <c r="N33" s="676"/>
      <c r="O33" s="676"/>
      <c r="P33" s="676"/>
      <c r="Q33" s="676"/>
      <c r="R33" s="677"/>
      <c r="S33" s="667"/>
      <c r="T33" s="667"/>
      <c r="U33" s="667"/>
      <c r="V33" s="667"/>
      <c r="W33" s="667"/>
      <c r="X33" s="667"/>
      <c r="Y33" s="667"/>
      <c r="Z33" s="667"/>
      <c r="AA33" s="668"/>
      <c r="AB33" s="668"/>
      <c r="AC33" s="668"/>
      <c r="AD33" s="668"/>
      <c r="AE33" s="668"/>
      <c r="AF33" s="668"/>
      <c r="AG33" s="668"/>
      <c r="AH33" s="668"/>
      <c r="AI33" s="718"/>
      <c r="AJ33" s="719"/>
      <c r="AK33" s="443"/>
      <c r="AL33" s="535"/>
      <c r="AM33" s="739"/>
      <c r="AN33" s="739"/>
      <c r="AO33" s="739"/>
      <c r="AP33" s="739"/>
      <c r="AQ33" s="739"/>
      <c r="AR33" s="739"/>
      <c r="AS33" s="739"/>
      <c r="AT33" s="739"/>
      <c r="AU33" s="739"/>
      <c r="AV33" s="739"/>
      <c r="AW33" s="536"/>
      <c r="AX33" s="548"/>
      <c r="AY33" s="535"/>
      <c r="AZ33" s="739"/>
      <c r="BA33" s="739"/>
      <c r="BB33" s="739"/>
      <c r="BC33" s="739"/>
      <c r="BD33" s="739"/>
      <c r="BE33" s="739"/>
      <c r="BF33" s="739"/>
      <c r="BG33" s="739"/>
      <c r="BH33" s="739"/>
      <c r="BI33" s="739"/>
      <c r="BJ33" s="536"/>
      <c r="BK33" s="548"/>
      <c r="BL33" s="535"/>
      <c r="BM33" s="739" t="s">
        <v>726</v>
      </c>
      <c r="BN33" s="739"/>
      <c r="BO33" s="739"/>
      <c r="BP33" s="739"/>
      <c r="BQ33" s="739"/>
      <c r="BR33" s="739"/>
      <c r="BS33" s="739"/>
      <c r="BT33" s="739"/>
      <c r="BU33" s="739"/>
      <c r="BV33" s="739"/>
      <c r="BW33" s="536"/>
      <c r="BX33" s="548"/>
      <c r="BY33" s="497"/>
      <c r="BZ33" s="769" t="s">
        <v>711</v>
      </c>
      <c r="CA33" s="769"/>
      <c r="CB33" s="769"/>
      <c r="CC33" s="769"/>
      <c r="CD33" s="769"/>
      <c r="CE33" s="769"/>
      <c r="CF33" s="769"/>
      <c r="CG33" s="769"/>
      <c r="CH33" s="769"/>
      <c r="CI33" s="769"/>
      <c r="CJ33" s="770"/>
      <c r="CK33" s="543"/>
      <c r="CL33" s="497"/>
      <c r="CM33" s="498"/>
      <c r="CN33" s="498"/>
      <c r="CO33" s="498"/>
      <c r="CP33" s="498"/>
      <c r="CQ33" s="498"/>
      <c r="CR33" s="498"/>
      <c r="CS33" s="498"/>
      <c r="CT33" s="498"/>
      <c r="CU33" s="498"/>
      <c r="CV33" s="498"/>
      <c r="CW33" s="499"/>
      <c r="CX33" s="543"/>
      <c r="CY33" s="497"/>
      <c r="CZ33" s="507"/>
      <c r="DA33" s="507"/>
      <c r="DB33" s="507"/>
      <c r="DC33" s="507"/>
      <c r="DD33" s="507"/>
      <c r="DE33" s="507"/>
      <c r="DF33" s="507"/>
      <c r="DG33" s="507"/>
      <c r="DH33" s="507"/>
      <c r="DI33" s="507"/>
      <c r="DJ33" s="508"/>
      <c r="DK33" s="543"/>
      <c r="DL33" s="512"/>
      <c r="DM33" s="855" t="s">
        <v>741</v>
      </c>
      <c r="DN33" s="640"/>
      <c r="DO33" s="640"/>
      <c r="DP33" s="640"/>
      <c r="DQ33" s="640"/>
      <c r="DR33" s="640"/>
      <c r="DS33" s="640"/>
      <c r="DT33" s="640"/>
      <c r="DU33" s="640"/>
      <c r="DV33" s="640"/>
      <c r="DW33" s="641"/>
      <c r="DX33" s="545"/>
      <c r="DY33" s="512"/>
      <c r="DZ33" s="640"/>
      <c r="EA33" s="640"/>
      <c r="EB33" s="640"/>
      <c r="EC33" s="640"/>
      <c r="ED33" s="640"/>
      <c r="EE33" s="640"/>
      <c r="EF33" s="640"/>
      <c r="EG33" s="640"/>
      <c r="EH33" s="640"/>
      <c r="EI33" s="640"/>
      <c r="EJ33" s="641"/>
      <c r="EK33" s="545"/>
      <c r="EL33" s="512"/>
      <c r="EM33" s="640"/>
      <c r="EN33" s="640"/>
      <c r="EO33" s="640"/>
      <c r="EP33" s="640"/>
      <c r="EQ33" s="640"/>
      <c r="ER33" s="640"/>
      <c r="ES33" s="640"/>
      <c r="ET33" s="640"/>
      <c r="EU33" s="640"/>
      <c r="EV33" s="640"/>
      <c r="EW33" s="641"/>
      <c r="EX33" s="545"/>
      <c r="EY33" s="489"/>
      <c r="EZ33" s="860"/>
      <c r="FA33" s="860"/>
      <c r="FB33" s="860"/>
      <c r="FC33" s="860"/>
      <c r="FD33" s="860"/>
      <c r="FE33" s="860"/>
      <c r="FF33" s="860"/>
      <c r="FG33" s="860"/>
      <c r="FH33" s="860"/>
      <c r="FI33" s="860"/>
      <c r="FJ33" s="861"/>
      <c r="FK33" s="542"/>
      <c r="FL33" s="489"/>
      <c r="FM33" s="863" t="s">
        <v>756</v>
      </c>
      <c r="FN33" s="864"/>
      <c r="FO33" s="864"/>
      <c r="FP33" s="864"/>
      <c r="FQ33" s="864"/>
      <c r="FR33" s="864"/>
      <c r="FS33" s="864"/>
      <c r="FT33" s="864"/>
      <c r="FU33" s="864"/>
      <c r="FV33" s="864"/>
      <c r="FW33" s="865"/>
      <c r="FX33" s="542"/>
      <c r="FY33" s="489"/>
      <c r="FZ33" s="860"/>
      <c r="GA33" s="860"/>
      <c r="GB33" s="860"/>
      <c r="GC33" s="860"/>
      <c r="GD33" s="860"/>
      <c r="GE33" s="860"/>
      <c r="GF33" s="860"/>
      <c r="GG33" s="860"/>
      <c r="GH33" s="860"/>
      <c r="GI33" s="860"/>
      <c r="GJ33" s="861"/>
      <c r="GK33" s="542"/>
      <c r="GL33" s="525"/>
      <c r="GM33" s="842" t="s">
        <v>721</v>
      </c>
      <c r="GN33" s="842"/>
      <c r="GO33" s="842"/>
      <c r="GP33" s="842"/>
      <c r="GQ33" s="842"/>
      <c r="GR33" s="842"/>
      <c r="GS33" s="842"/>
      <c r="GT33" s="842"/>
      <c r="GU33" s="842"/>
      <c r="GV33" s="842"/>
      <c r="GW33" s="843"/>
      <c r="GX33" s="547"/>
      <c r="GY33" s="525"/>
      <c r="GZ33" s="842"/>
      <c r="HA33" s="842"/>
      <c r="HB33" s="842"/>
      <c r="HC33" s="842"/>
      <c r="HD33" s="842"/>
      <c r="HE33" s="842"/>
      <c r="HF33" s="842"/>
      <c r="HG33" s="842"/>
      <c r="HH33" s="842"/>
      <c r="HI33" s="842"/>
      <c r="HJ33" s="843"/>
      <c r="HK33" s="547"/>
      <c r="HL33" s="525"/>
      <c r="HM33" s="842"/>
      <c r="HN33" s="842"/>
      <c r="HO33" s="842"/>
      <c r="HP33" s="842"/>
      <c r="HQ33" s="842"/>
      <c r="HR33" s="842"/>
      <c r="HS33" s="842"/>
      <c r="HT33" s="842"/>
      <c r="HU33" s="842"/>
      <c r="HV33" s="842"/>
      <c r="HW33" s="843"/>
      <c r="HX33" s="549"/>
      <c r="HY33" s="459"/>
      <c r="HZ33" s="474"/>
      <c r="IA33" s="464"/>
      <c r="IB33" s="479" t="str">
        <f>JF45</f>
        <v>Klimapåvirkning</v>
      </c>
      <c r="IC33" s="480" t="str">
        <f>IFERROR(ROUND(JF44,0),"Ingen værdi")</f>
        <v>Ingen værdi</v>
      </c>
      <c r="ID33" s="478"/>
      <c r="IE33" s="475"/>
      <c r="IF33" s="460"/>
      <c r="IG33" s="443"/>
      <c r="IM33" s="599" t="s">
        <v>680</v>
      </c>
      <c r="IN33" s="597">
        <v>0</v>
      </c>
      <c r="IO33" s="598" t="b">
        <f t="shared" si="18"/>
        <v>0</v>
      </c>
      <c r="IP33" s="597">
        <v>0</v>
      </c>
      <c r="IQ33" s="598" t="b">
        <f>IFERROR(VLOOKUP(IP33,$IU$14:$IW$19,3,FALSE),FALSE)</f>
        <v>0</v>
      </c>
      <c r="IR33" s="597">
        <v>0</v>
      </c>
      <c r="IS33" s="598" t="b">
        <f t="shared" si="5"/>
        <v>0</v>
      </c>
      <c r="IT33" s="597">
        <f t="shared" si="20"/>
        <v>0</v>
      </c>
      <c r="IU33" s="598" t="b">
        <f t="shared" si="6"/>
        <v>0</v>
      </c>
      <c r="IV33" s="597">
        <v>0</v>
      </c>
      <c r="IW33" s="598" t="b">
        <f t="shared" si="7"/>
        <v>0</v>
      </c>
      <c r="IX33" s="597">
        <v>0</v>
      </c>
      <c r="IY33" s="598" t="b">
        <f t="shared" si="8"/>
        <v>0</v>
      </c>
      <c r="IZ33" s="597">
        <v>0</v>
      </c>
      <c r="JA33" s="598" t="b">
        <f t="shared" si="9"/>
        <v>0</v>
      </c>
      <c r="JB33" s="597">
        <v>0</v>
      </c>
      <c r="JC33" s="598" t="b">
        <f t="shared" si="10"/>
        <v>0</v>
      </c>
      <c r="JD33" s="597">
        <v>0</v>
      </c>
      <c r="JE33" s="598" t="b">
        <f t="shared" si="11"/>
        <v>0</v>
      </c>
      <c r="JF33" s="597">
        <f t="shared" si="21"/>
        <v>0</v>
      </c>
      <c r="JG33" s="598" t="b">
        <f t="shared" si="12"/>
        <v>0</v>
      </c>
      <c r="JH33" s="597">
        <f t="shared" si="22"/>
        <v>0</v>
      </c>
      <c r="JI33" s="598" t="b">
        <f t="shared" si="13"/>
        <v>0</v>
      </c>
      <c r="JJ33" s="597">
        <f t="shared" si="23"/>
        <v>0</v>
      </c>
      <c r="JK33" s="598" t="b">
        <f t="shared" si="14"/>
        <v>0</v>
      </c>
      <c r="JL33" s="597">
        <f t="shared" si="24"/>
        <v>0</v>
      </c>
      <c r="JM33" s="598" t="b">
        <f t="shared" si="15"/>
        <v>0</v>
      </c>
      <c r="JN33" s="597">
        <v>0</v>
      </c>
      <c r="JO33" s="598" t="b">
        <f t="shared" si="16"/>
        <v>0</v>
      </c>
      <c r="JP33" s="597">
        <v>0</v>
      </c>
      <c r="JQ33" s="598" t="b">
        <f t="shared" si="17"/>
        <v>0</v>
      </c>
      <c r="JT33" s="437">
        <v>30</v>
      </c>
      <c r="JU33" s="573"/>
      <c r="JV33" s="453">
        <v>0</v>
      </c>
      <c r="JW33" s="453">
        <v>0</v>
      </c>
      <c r="JX33" s="453">
        <v>0</v>
      </c>
      <c r="JY33" s="453">
        <v>0</v>
      </c>
      <c r="JZ33" s="453">
        <v>0</v>
      </c>
      <c r="KB33" s="462">
        <v>8</v>
      </c>
      <c r="KC33" s="462"/>
      <c r="KD33" s="462"/>
      <c r="KG33" s="437">
        <v>30</v>
      </c>
      <c r="KH33" s="463">
        <f t="shared" si="19"/>
        <v>10</v>
      </c>
      <c r="KI33" s="453">
        <v>0</v>
      </c>
      <c r="KJ33" s="453">
        <v>0</v>
      </c>
      <c r="KK33" s="453">
        <v>0</v>
      </c>
      <c r="KL33" s="453">
        <v>0</v>
      </c>
      <c r="KM33" s="453">
        <v>0</v>
      </c>
      <c r="KO33" s="462"/>
      <c r="KP33" s="462"/>
      <c r="KQ33" s="462"/>
    </row>
    <row r="34" spans="1:304" ht="15" customHeight="1" thickBot="1" x14ac:dyDescent="0.3">
      <c r="A34" s="441"/>
      <c r="B34" s="685"/>
      <c r="C34" s="686"/>
      <c r="D34" s="686"/>
      <c r="E34" s="686"/>
      <c r="F34" s="686"/>
      <c r="G34" s="686"/>
      <c r="H34" s="686"/>
      <c r="I34" s="686"/>
      <c r="J34" s="686"/>
      <c r="K34" s="676"/>
      <c r="L34" s="676"/>
      <c r="M34" s="676"/>
      <c r="N34" s="676"/>
      <c r="O34" s="676"/>
      <c r="P34" s="676"/>
      <c r="Q34" s="676"/>
      <c r="R34" s="677"/>
      <c r="S34" s="667"/>
      <c r="T34" s="667"/>
      <c r="U34" s="667"/>
      <c r="V34" s="667"/>
      <c r="W34" s="667"/>
      <c r="X34" s="667"/>
      <c r="Y34" s="667"/>
      <c r="Z34" s="667"/>
      <c r="AA34" s="668"/>
      <c r="AB34" s="668"/>
      <c r="AC34" s="668"/>
      <c r="AD34" s="668"/>
      <c r="AE34" s="668"/>
      <c r="AF34" s="668"/>
      <c r="AG34" s="668"/>
      <c r="AH34" s="668"/>
      <c r="AI34" s="718"/>
      <c r="AJ34" s="719"/>
      <c r="AK34" s="443"/>
      <c r="AL34" s="555"/>
      <c r="AM34" s="556"/>
      <c r="AN34" s="556"/>
      <c r="AO34" s="556"/>
      <c r="AP34" s="556"/>
      <c r="AQ34" s="556"/>
      <c r="AR34" s="556"/>
      <c r="AS34" s="556"/>
      <c r="AT34" s="556"/>
      <c r="AU34" s="556"/>
      <c r="AV34" s="556"/>
      <c r="AW34" s="557"/>
      <c r="AX34" s="550"/>
      <c r="AY34" s="539"/>
      <c r="AZ34" s="540"/>
      <c r="BA34" s="540"/>
      <c r="BB34" s="540"/>
      <c r="BC34" s="540"/>
      <c r="BD34" s="540"/>
      <c r="BE34" s="540"/>
      <c r="BF34" s="540"/>
      <c r="BG34" s="540"/>
      <c r="BH34" s="540"/>
      <c r="BI34" s="540"/>
      <c r="BJ34" s="541"/>
      <c r="BK34" s="550"/>
      <c r="BL34" s="539"/>
      <c r="BM34" s="739" t="s">
        <v>732</v>
      </c>
      <c r="BN34" s="739"/>
      <c r="BO34" s="739"/>
      <c r="BP34" s="739"/>
      <c r="BQ34" s="739"/>
      <c r="BR34" s="739"/>
      <c r="BS34" s="739"/>
      <c r="BT34" s="739"/>
      <c r="BU34" s="739"/>
      <c r="BV34" s="739"/>
      <c r="BW34" s="541"/>
      <c r="BX34" s="550"/>
      <c r="BY34" s="500"/>
      <c r="BZ34" s="769" t="s">
        <v>712</v>
      </c>
      <c r="CA34" s="769"/>
      <c r="CB34" s="769"/>
      <c r="CC34" s="769"/>
      <c r="CD34" s="769"/>
      <c r="CE34" s="769"/>
      <c r="CF34" s="769"/>
      <c r="CG34" s="769"/>
      <c r="CH34" s="769"/>
      <c r="CI34" s="769"/>
      <c r="CJ34" s="770"/>
      <c r="CK34" s="544"/>
      <c r="CL34" s="500"/>
      <c r="CM34" s="501"/>
      <c r="CN34" s="501"/>
      <c r="CO34" s="501"/>
      <c r="CP34" s="501"/>
      <c r="CQ34" s="501"/>
      <c r="CR34" s="501"/>
      <c r="CS34" s="501"/>
      <c r="CT34" s="501"/>
      <c r="CU34" s="501"/>
      <c r="CV34" s="501"/>
      <c r="CW34" s="502"/>
      <c r="CX34" s="544"/>
      <c r="CY34" s="500"/>
      <c r="CZ34" s="501"/>
      <c r="DA34" s="501"/>
      <c r="DB34" s="501"/>
      <c r="DC34" s="501"/>
      <c r="DD34" s="501"/>
      <c r="DE34" s="501"/>
      <c r="DF34" s="501"/>
      <c r="DG34" s="501"/>
      <c r="DH34" s="501"/>
      <c r="DI34" s="501"/>
      <c r="DJ34" s="502"/>
      <c r="DK34" s="544"/>
      <c r="DL34" s="518"/>
      <c r="DM34" s="519"/>
      <c r="DN34" s="519"/>
      <c r="DO34" s="519"/>
      <c r="DP34" s="519"/>
      <c r="DQ34" s="519"/>
      <c r="DR34" s="519"/>
      <c r="DS34" s="519"/>
      <c r="DT34" s="519"/>
      <c r="DU34" s="519"/>
      <c r="DV34" s="519"/>
      <c r="DW34" s="520"/>
      <c r="DX34" s="546"/>
      <c r="DY34" s="518"/>
      <c r="DZ34" s="519"/>
      <c r="EA34" s="519"/>
      <c r="EB34" s="519"/>
      <c r="EC34" s="519"/>
      <c r="ED34" s="519"/>
      <c r="EE34" s="519"/>
      <c r="EF34" s="519"/>
      <c r="EG34" s="519"/>
      <c r="EH34" s="519"/>
      <c r="EI34" s="519"/>
      <c r="EJ34" s="520"/>
      <c r="EK34" s="546"/>
      <c r="EL34" s="518"/>
      <c r="EM34" s="519"/>
      <c r="EN34" s="519"/>
      <c r="EO34" s="519"/>
      <c r="EP34" s="519"/>
      <c r="EQ34" s="519"/>
      <c r="ER34" s="519"/>
      <c r="ES34" s="519"/>
      <c r="ET34" s="519"/>
      <c r="EU34" s="519"/>
      <c r="EV34" s="519"/>
      <c r="EW34" s="520"/>
      <c r="EX34" s="546"/>
      <c r="EY34" s="491"/>
      <c r="EZ34" s="492"/>
      <c r="FA34" s="492"/>
      <c r="FB34" s="492"/>
      <c r="FC34" s="492"/>
      <c r="FD34" s="492"/>
      <c r="FE34" s="492"/>
      <c r="FF34" s="492"/>
      <c r="FG34" s="492"/>
      <c r="FH34" s="492"/>
      <c r="FI34" s="492"/>
      <c r="FJ34" s="493"/>
      <c r="FK34" s="542"/>
      <c r="FL34" s="491"/>
      <c r="FM34" s="492"/>
      <c r="FN34" s="492"/>
      <c r="FO34" s="492"/>
      <c r="FP34" s="492"/>
      <c r="FQ34" s="492"/>
      <c r="FR34" s="492"/>
      <c r="FS34" s="492"/>
      <c r="FT34" s="492"/>
      <c r="FU34" s="492"/>
      <c r="FV34" s="492"/>
      <c r="FW34" s="493"/>
      <c r="FX34" s="542"/>
      <c r="FY34" s="491"/>
      <c r="FZ34" s="492"/>
      <c r="GA34" s="492"/>
      <c r="GB34" s="492"/>
      <c r="GC34" s="492"/>
      <c r="GD34" s="492"/>
      <c r="GE34" s="492"/>
      <c r="GF34" s="492"/>
      <c r="GG34" s="492"/>
      <c r="GH34" s="492"/>
      <c r="GI34" s="492"/>
      <c r="GJ34" s="493"/>
      <c r="GK34" s="542"/>
      <c r="GL34" s="529"/>
      <c r="GM34" s="842" t="s">
        <v>718</v>
      </c>
      <c r="GN34" s="842"/>
      <c r="GO34" s="842"/>
      <c r="GP34" s="842"/>
      <c r="GQ34" s="842"/>
      <c r="GR34" s="842"/>
      <c r="GS34" s="842"/>
      <c r="GT34" s="842"/>
      <c r="GU34" s="842"/>
      <c r="GV34" s="842"/>
      <c r="GW34" s="843"/>
      <c r="GX34" s="547"/>
      <c r="GY34" s="529"/>
      <c r="GZ34" s="530"/>
      <c r="HA34" s="530"/>
      <c r="HB34" s="530"/>
      <c r="HC34" s="530"/>
      <c r="HD34" s="530"/>
      <c r="HE34" s="530"/>
      <c r="HF34" s="530"/>
      <c r="HG34" s="530"/>
      <c r="HH34" s="530"/>
      <c r="HI34" s="530"/>
      <c r="HJ34" s="531"/>
      <c r="HK34" s="547"/>
      <c r="HL34" s="529"/>
      <c r="HM34" s="530"/>
      <c r="HN34" s="530"/>
      <c r="HO34" s="530"/>
      <c r="HP34" s="530"/>
      <c r="HQ34" s="530"/>
      <c r="HR34" s="530"/>
      <c r="HS34" s="530"/>
      <c r="HT34" s="530"/>
      <c r="HU34" s="530"/>
      <c r="HV34" s="530"/>
      <c r="HW34" s="531"/>
      <c r="HX34" s="549"/>
      <c r="HY34" s="459"/>
      <c r="HZ34" s="464"/>
      <c r="IA34" s="464"/>
      <c r="IB34" s="479" t="str">
        <f>JL45</f>
        <v>Levende by</v>
      </c>
      <c r="IC34" s="480" t="str">
        <f>IFERROR(ROUND(JL44,0),"Ingen værdi")</f>
        <v>Ingen værdi</v>
      </c>
      <c r="ID34" s="464"/>
      <c r="IE34" s="464"/>
      <c r="IF34" s="460"/>
      <c r="IG34" s="443"/>
      <c r="IM34" s="601" t="s">
        <v>673</v>
      </c>
      <c r="IN34" s="631">
        <f>IFERROR(IN36,0)</f>
        <v>0</v>
      </c>
      <c r="IO34" s="633"/>
      <c r="IP34" s="631" cm="1">
        <f t="array" ref="IP34">IFERROR(ROUND(AVERAGE(IF((IQ27:IQ33&lt;11)*(IQ27:IQ33&gt;0),IQ27:IQ33)),0),0)</f>
        <v>0</v>
      </c>
      <c r="IQ34" s="633"/>
      <c r="IR34" s="631">
        <f>IFERROR(IR36,0)</f>
        <v>0</v>
      </c>
      <c r="IS34" s="633"/>
      <c r="IT34" s="628" cm="1">
        <f t="array" ref="IT34">IFERROR(ROUND(AVERAGE(IF((IU27:IU33&lt;11)*(IU27:IU33&gt;0),IU27:IU33)),0),0)</f>
        <v>0</v>
      </c>
      <c r="IU34" s="630"/>
      <c r="IV34" s="628">
        <f>IFERROR(IV36,0)</f>
        <v>0</v>
      </c>
      <c r="IW34" s="630"/>
      <c r="IX34" s="628">
        <f>IFERROR(IX36,0)</f>
        <v>0</v>
      </c>
      <c r="IY34" s="630"/>
      <c r="IZ34" s="625" cm="1">
        <f t="array" ref="IZ34">IFERROR(ROUND(AVERAGE(IF((JA27:JA33&lt;11)*(JA27:JA33&gt;0),JA27:JA33)),0),0)</f>
        <v>0</v>
      </c>
      <c r="JA34" s="627"/>
      <c r="JB34" s="625" cm="1">
        <f t="array" ref="JB34">IFERROR(ROUND(AVERAGE(IF((JC27:JC33&lt;11)*(JC27:JC33&gt;0),JC27:JC33)),0),0)</f>
        <v>0</v>
      </c>
      <c r="JC34" s="627"/>
      <c r="JD34" s="625">
        <f>IFERROR(JD36,0)</f>
        <v>0</v>
      </c>
      <c r="JE34" s="627"/>
      <c r="JF34" s="845">
        <f>IFERROR(JF36,0)</f>
        <v>0</v>
      </c>
      <c r="JG34" s="846"/>
      <c r="JH34" s="845">
        <f>IFERROR(JH36,0)</f>
        <v>0</v>
      </c>
      <c r="JI34" s="846"/>
      <c r="JJ34" s="845">
        <f>IFERROR(JJ36,0)</f>
        <v>0</v>
      </c>
      <c r="JK34" s="846"/>
      <c r="JL34" s="637" cm="1">
        <f t="array" ref="JL34">IFERROR(ROUND(AVERAGE(IF((JM27:JM33&lt;11)*(JM27:JM33&gt;0),JM27:JM33)),0),0)</f>
        <v>0</v>
      </c>
      <c r="JM34" s="639"/>
      <c r="JN34" s="637" cm="1">
        <f t="array" ref="JN34">IFERROR(ROUND(AVERAGE(IF((JO27:JO33&lt;11)*(JO27:JO33&gt;0),JO27:JO33)),0),0)</f>
        <v>0</v>
      </c>
      <c r="JO34" s="639"/>
      <c r="JP34" s="637" cm="1">
        <f t="array" ref="JP34">IFERROR(ROUND(AVERAGE(IF((JQ27:JQ33&lt;11)*(JQ27:JQ33&gt;0),JQ27:JQ33)),0),0)</f>
        <v>0</v>
      </c>
      <c r="JQ34" s="639"/>
      <c r="JT34" s="437">
        <v>31</v>
      </c>
      <c r="JU34" s="573"/>
      <c r="JV34" s="453">
        <v>0</v>
      </c>
      <c r="JW34" s="453">
        <v>0</v>
      </c>
      <c r="JX34" s="453">
        <v>0</v>
      </c>
      <c r="JY34" s="453">
        <v>0</v>
      </c>
      <c r="JZ34" s="453">
        <v>0</v>
      </c>
      <c r="KB34" s="575">
        <v>10</v>
      </c>
      <c r="KG34" s="437">
        <v>31</v>
      </c>
      <c r="KH34" s="463">
        <f t="shared" si="19"/>
        <v>10</v>
      </c>
      <c r="KI34" s="453">
        <v>0</v>
      </c>
      <c r="KJ34" s="453">
        <v>0</v>
      </c>
      <c r="KK34" s="453">
        <v>0</v>
      </c>
      <c r="KL34" s="453">
        <v>0</v>
      </c>
      <c r="KM34" s="453">
        <v>0</v>
      </c>
    </row>
    <row r="35" spans="1:304" ht="37.5" customHeight="1" thickBot="1" x14ac:dyDescent="0.3">
      <c r="B35" s="445"/>
      <c r="C35" s="446" t="s">
        <v>654</v>
      </c>
      <c r="D35" s="446"/>
      <c r="E35" s="446"/>
      <c r="F35" s="446"/>
      <c r="G35" s="446"/>
      <c r="H35" s="446"/>
      <c r="I35" s="446"/>
      <c r="J35" s="446"/>
      <c r="K35" s="446"/>
      <c r="L35" s="446"/>
      <c r="M35" s="446"/>
      <c r="N35" s="446"/>
      <c r="O35" s="446"/>
      <c r="P35" s="713" t="s">
        <v>28</v>
      </c>
      <c r="Q35" s="713"/>
      <c r="R35" s="713"/>
      <c r="S35" s="713"/>
      <c r="T35" s="713"/>
      <c r="U35" s="713"/>
      <c r="V35" s="446"/>
      <c r="W35" s="446"/>
      <c r="X35" s="446"/>
      <c r="Y35" s="446"/>
      <c r="Z35" s="446"/>
      <c r="AA35" s="446"/>
      <c r="AB35" s="446"/>
      <c r="AC35" s="446"/>
      <c r="AD35" s="446"/>
      <c r="AE35" s="446"/>
      <c r="AF35" s="446"/>
      <c r="AG35" s="446"/>
      <c r="AH35" s="447" t="s">
        <v>684</v>
      </c>
      <c r="AI35" s="448"/>
      <c r="AJ35" s="449"/>
      <c r="AK35" s="450"/>
      <c r="AL35" s="740" t="s">
        <v>668</v>
      </c>
      <c r="AM35" s="741"/>
      <c r="AN35" s="741"/>
      <c r="AO35" s="741"/>
      <c r="AP35" s="741"/>
      <c r="AQ35" s="741"/>
      <c r="AR35" s="741"/>
      <c r="AS35" s="741"/>
      <c r="AT35" s="741"/>
      <c r="AU35" s="741"/>
      <c r="AV35" s="741"/>
      <c r="AW35" s="741"/>
      <c r="AX35" s="741"/>
      <c r="AY35" s="741"/>
      <c r="AZ35" s="741"/>
      <c r="BA35" s="741"/>
      <c r="BB35" s="741"/>
      <c r="BC35" s="741"/>
      <c r="BD35" s="741"/>
      <c r="BE35" s="741"/>
      <c r="BF35" s="741"/>
      <c r="BG35" s="741"/>
      <c r="BH35" s="741"/>
      <c r="BI35" s="741"/>
      <c r="BJ35" s="741"/>
      <c r="BK35" s="741"/>
      <c r="BL35" s="741"/>
      <c r="BM35" s="741"/>
      <c r="BN35" s="741"/>
      <c r="BO35" s="741"/>
      <c r="BP35" s="741"/>
      <c r="BQ35" s="741"/>
      <c r="BR35" s="741"/>
      <c r="BS35" s="741"/>
      <c r="BT35" s="741"/>
      <c r="BU35" s="741"/>
      <c r="BV35" s="741"/>
      <c r="BW35" s="741"/>
      <c r="BX35" s="742"/>
      <c r="BY35" s="754" t="s">
        <v>753</v>
      </c>
      <c r="BZ35" s="755"/>
      <c r="CA35" s="755"/>
      <c r="CB35" s="755"/>
      <c r="CC35" s="755"/>
      <c r="CD35" s="755"/>
      <c r="CE35" s="755"/>
      <c r="CF35" s="755"/>
      <c r="CG35" s="755"/>
      <c r="CH35" s="755"/>
      <c r="CI35" s="755"/>
      <c r="CJ35" s="755"/>
      <c r="CK35" s="755"/>
      <c r="CL35" s="755"/>
      <c r="CM35" s="755"/>
      <c r="CN35" s="755"/>
      <c r="CO35" s="755"/>
      <c r="CP35" s="755"/>
      <c r="CQ35" s="755"/>
      <c r="CR35" s="755"/>
      <c r="CS35" s="755"/>
      <c r="CT35" s="755"/>
      <c r="CU35" s="755"/>
      <c r="CV35" s="755"/>
      <c r="CW35" s="755"/>
      <c r="CX35" s="755"/>
      <c r="CY35" s="755"/>
      <c r="CZ35" s="755"/>
      <c r="DA35" s="755"/>
      <c r="DB35" s="755"/>
      <c r="DC35" s="755"/>
      <c r="DD35" s="755"/>
      <c r="DE35" s="755"/>
      <c r="DF35" s="755"/>
      <c r="DG35" s="755"/>
      <c r="DH35" s="755"/>
      <c r="DI35" s="755"/>
      <c r="DJ35" s="755"/>
      <c r="DK35" s="756"/>
      <c r="DL35" s="659" t="s">
        <v>669</v>
      </c>
      <c r="DM35" s="660"/>
      <c r="DN35" s="660"/>
      <c r="DO35" s="660"/>
      <c r="DP35" s="660"/>
      <c r="DQ35" s="660"/>
      <c r="DR35" s="660"/>
      <c r="DS35" s="660"/>
      <c r="DT35" s="660"/>
      <c r="DU35" s="660"/>
      <c r="DV35" s="660"/>
      <c r="DW35" s="660"/>
      <c r="DX35" s="660"/>
      <c r="DY35" s="660"/>
      <c r="DZ35" s="660"/>
      <c r="EA35" s="660"/>
      <c r="EB35" s="660"/>
      <c r="EC35" s="660"/>
      <c r="ED35" s="660"/>
      <c r="EE35" s="660"/>
      <c r="EF35" s="660"/>
      <c r="EG35" s="660"/>
      <c r="EH35" s="660"/>
      <c r="EI35" s="660"/>
      <c r="EJ35" s="660"/>
      <c r="EK35" s="660"/>
      <c r="EL35" s="660"/>
      <c r="EM35" s="660"/>
      <c r="EN35" s="660"/>
      <c r="EO35" s="660"/>
      <c r="EP35" s="660"/>
      <c r="EQ35" s="660"/>
      <c r="ER35" s="660"/>
      <c r="ES35" s="660"/>
      <c r="ET35" s="660"/>
      <c r="EU35" s="660"/>
      <c r="EV35" s="660"/>
      <c r="EW35" s="660"/>
      <c r="EX35" s="661"/>
      <c r="EY35" s="644" t="s">
        <v>727</v>
      </c>
      <c r="EZ35" s="645"/>
      <c r="FA35" s="645"/>
      <c r="FB35" s="645"/>
      <c r="FC35" s="645"/>
      <c r="FD35" s="645"/>
      <c r="FE35" s="645"/>
      <c r="FF35" s="645"/>
      <c r="FG35" s="645"/>
      <c r="FH35" s="645"/>
      <c r="FI35" s="645"/>
      <c r="FJ35" s="645"/>
      <c r="FK35" s="645"/>
      <c r="FL35" s="645"/>
      <c r="FM35" s="645"/>
      <c r="FN35" s="645"/>
      <c r="FO35" s="645"/>
      <c r="FP35" s="645"/>
      <c r="FQ35" s="645"/>
      <c r="FR35" s="645"/>
      <c r="FS35" s="645"/>
      <c r="FT35" s="645"/>
      <c r="FU35" s="645"/>
      <c r="FV35" s="645"/>
      <c r="FW35" s="645"/>
      <c r="FX35" s="645"/>
      <c r="FY35" s="645"/>
      <c r="FZ35" s="645"/>
      <c r="GA35" s="645"/>
      <c r="GB35" s="645"/>
      <c r="GC35" s="645"/>
      <c r="GD35" s="645"/>
      <c r="GE35" s="645"/>
      <c r="GF35" s="645"/>
      <c r="GG35" s="645"/>
      <c r="GH35" s="645"/>
      <c r="GI35" s="645"/>
      <c r="GJ35" s="645"/>
      <c r="GK35" s="646"/>
      <c r="GL35" s="647" t="s">
        <v>799</v>
      </c>
      <c r="GM35" s="648"/>
      <c r="GN35" s="648"/>
      <c r="GO35" s="648"/>
      <c r="GP35" s="648"/>
      <c r="GQ35" s="648"/>
      <c r="GR35" s="648"/>
      <c r="GS35" s="648"/>
      <c r="GT35" s="648"/>
      <c r="GU35" s="648"/>
      <c r="GV35" s="648"/>
      <c r="GW35" s="648"/>
      <c r="GX35" s="648"/>
      <c r="GY35" s="648"/>
      <c r="GZ35" s="648"/>
      <c r="HA35" s="648"/>
      <c r="HB35" s="648"/>
      <c r="HC35" s="648"/>
      <c r="HD35" s="648"/>
      <c r="HE35" s="648"/>
      <c r="HF35" s="648"/>
      <c r="HG35" s="648"/>
      <c r="HH35" s="648"/>
      <c r="HI35" s="648"/>
      <c r="HJ35" s="648"/>
      <c r="HK35" s="648"/>
      <c r="HL35" s="648"/>
      <c r="HM35" s="648"/>
      <c r="HN35" s="648"/>
      <c r="HO35" s="648"/>
      <c r="HP35" s="648"/>
      <c r="HQ35" s="648"/>
      <c r="HR35" s="648"/>
      <c r="HS35" s="648"/>
      <c r="HT35" s="648"/>
      <c r="HU35" s="648"/>
      <c r="HV35" s="648"/>
      <c r="HW35" s="648"/>
      <c r="HX35" s="648"/>
      <c r="HY35" s="481"/>
      <c r="HZ35" s="482"/>
      <c r="IA35" s="482"/>
      <c r="IB35" s="482"/>
      <c r="IC35" s="482"/>
      <c r="ID35" s="482"/>
      <c r="IE35" s="482"/>
      <c r="IF35" s="483"/>
      <c r="IG35" s="450"/>
      <c r="IN35" s="804"/>
      <c r="IO35" s="804"/>
      <c r="IP35" s="804"/>
      <c r="IQ35" s="804"/>
      <c r="IR35" s="804"/>
      <c r="IS35" s="804"/>
      <c r="IT35" s="804"/>
      <c r="IU35" s="804"/>
      <c r="IV35" s="804"/>
      <c r="IW35" s="804"/>
      <c r="IX35" s="804"/>
      <c r="IY35" s="804"/>
      <c r="IZ35" s="804"/>
      <c r="JA35" s="804"/>
      <c r="JB35" s="804"/>
      <c r="JC35" s="804"/>
      <c r="JD35" s="804"/>
      <c r="JE35" s="804"/>
      <c r="JF35" s="804"/>
      <c r="JG35" s="804"/>
      <c r="JH35" s="804"/>
      <c r="JI35" s="804"/>
      <c r="JJ35" s="804"/>
      <c r="JK35" s="804"/>
      <c r="JL35" s="804"/>
      <c r="JM35" s="804"/>
      <c r="JN35" s="804"/>
      <c r="JO35" s="804"/>
      <c r="JP35" s="804"/>
      <c r="JQ35" s="804"/>
      <c r="JT35" s="437">
        <v>32</v>
      </c>
      <c r="JU35" s="573"/>
      <c r="JV35" s="453">
        <v>0</v>
      </c>
      <c r="JW35" s="453">
        <v>0</v>
      </c>
      <c r="JX35" s="453">
        <v>0</v>
      </c>
      <c r="JY35" s="453">
        <v>0</v>
      </c>
      <c r="JZ35" s="453">
        <v>0</v>
      </c>
      <c r="KG35" s="437">
        <v>32</v>
      </c>
      <c r="KH35" s="463">
        <f t="shared" si="19"/>
        <v>10</v>
      </c>
      <c r="KI35" s="453">
        <v>0</v>
      </c>
      <c r="KJ35" s="453">
        <v>0</v>
      </c>
      <c r="KK35" s="453">
        <v>0</v>
      </c>
      <c r="KL35" s="453">
        <v>0</v>
      </c>
      <c r="KM35" s="453">
        <v>0</v>
      </c>
      <c r="KR35" s="453" t="s">
        <v>699</v>
      </c>
    </row>
    <row r="36" spans="1:304" ht="15" customHeight="1" x14ac:dyDescent="0.25">
      <c r="C36" s="451"/>
      <c r="D36" s="451"/>
      <c r="E36" s="451"/>
      <c r="F36" s="451"/>
      <c r="G36" s="451"/>
      <c r="H36" s="451"/>
      <c r="I36" s="451"/>
      <c r="J36" s="451"/>
      <c r="K36" s="451"/>
      <c r="L36" s="451"/>
      <c r="M36" s="451"/>
      <c r="N36" s="451"/>
      <c r="O36" s="451"/>
      <c r="P36" s="451"/>
      <c r="Q36" s="451"/>
      <c r="R36" s="451"/>
      <c r="S36" s="451"/>
      <c r="T36" s="451"/>
      <c r="U36" s="451"/>
      <c r="V36" s="451"/>
      <c r="W36" s="451"/>
      <c r="X36" s="451"/>
      <c r="Y36" s="451"/>
      <c r="Z36" s="451"/>
      <c r="AA36" s="451"/>
      <c r="AB36" s="451"/>
      <c r="AC36" s="451"/>
      <c r="AD36" s="451"/>
      <c r="AE36" s="451"/>
      <c r="AF36" s="451"/>
      <c r="AG36" s="451"/>
      <c r="AH36" s="451"/>
      <c r="AL36" s="429"/>
      <c r="AM36" s="429"/>
      <c r="AN36" s="429"/>
      <c r="AO36" s="429"/>
      <c r="AP36" s="429"/>
      <c r="AQ36" s="429"/>
      <c r="AR36" s="429"/>
      <c r="AS36" s="429"/>
      <c r="AT36" s="429"/>
      <c r="AU36" s="429"/>
      <c r="AV36" s="429"/>
      <c r="AW36" s="429"/>
      <c r="AX36" s="429"/>
      <c r="AY36" s="429"/>
      <c r="AZ36" s="429"/>
      <c r="BA36" s="429"/>
      <c r="BB36" s="429"/>
      <c r="BC36" s="429"/>
      <c r="BD36" s="429"/>
      <c r="BE36" s="429"/>
      <c r="BF36" s="429"/>
      <c r="BG36" s="429"/>
      <c r="BH36" s="429"/>
      <c r="BI36" s="429"/>
      <c r="BJ36" s="429"/>
      <c r="BK36" s="430"/>
      <c r="BL36" s="431"/>
      <c r="BM36" s="431"/>
      <c r="BN36" s="431"/>
      <c r="BO36" s="431"/>
      <c r="BP36" s="431"/>
      <c r="BQ36" s="431"/>
      <c r="BR36" s="431"/>
      <c r="BS36" s="431"/>
      <c r="BT36" s="431"/>
      <c r="BU36" s="431"/>
      <c r="BV36" s="431"/>
      <c r="BW36" s="431"/>
      <c r="BX36" s="431"/>
      <c r="BY36" s="431"/>
      <c r="BZ36" s="431"/>
      <c r="CA36" s="431"/>
      <c r="CB36" s="431"/>
      <c r="CC36" s="431"/>
      <c r="CD36" s="431"/>
      <c r="CE36" s="431"/>
      <c r="CF36" s="431"/>
      <c r="CG36" s="431"/>
      <c r="CH36" s="431"/>
      <c r="CI36" s="431"/>
      <c r="CJ36" s="431"/>
      <c r="CK36" s="431"/>
      <c r="CL36" s="431"/>
      <c r="CM36" s="431"/>
      <c r="CN36" s="431"/>
      <c r="CO36" s="431"/>
      <c r="CP36" s="431"/>
      <c r="CQ36" s="431"/>
      <c r="CR36" s="431"/>
      <c r="CS36" s="431"/>
      <c r="CT36" s="431"/>
      <c r="CU36" s="431"/>
      <c r="CV36" s="431"/>
      <c r="CW36" s="431"/>
      <c r="CX36" s="431"/>
      <c r="CY36" s="431"/>
      <c r="CZ36" s="431"/>
      <c r="DA36" s="431"/>
      <c r="DB36" s="431"/>
      <c r="DC36" s="431"/>
      <c r="DD36" s="431"/>
      <c r="DE36" s="431"/>
      <c r="DF36" s="431"/>
      <c r="DG36" s="431"/>
      <c r="DH36" s="431"/>
      <c r="DI36" s="431"/>
      <c r="DJ36" s="431"/>
      <c r="DK36" s="431"/>
      <c r="DL36" s="431"/>
      <c r="DM36" s="431"/>
      <c r="DN36" s="431"/>
      <c r="DO36" s="431"/>
      <c r="DP36" s="431"/>
      <c r="DQ36" s="431"/>
      <c r="DR36" s="431"/>
      <c r="DS36" s="431"/>
      <c r="DT36" s="431"/>
      <c r="DU36" s="431"/>
      <c r="DV36" s="431"/>
      <c r="DW36" s="431"/>
      <c r="DX36" s="431"/>
      <c r="DY36" s="431"/>
      <c r="DZ36" s="431"/>
      <c r="EA36" s="431"/>
      <c r="EB36" s="431"/>
      <c r="EC36" s="431"/>
      <c r="ED36" s="431"/>
      <c r="EE36" s="431"/>
      <c r="EF36" s="431"/>
      <c r="EG36" s="431"/>
      <c r="EH36" s="431"/>
      <c r="EI36" s="431"/>
      <c r="EJ36" s="431"/>
      <c r="EK36" s="431"/>
      <c r="EL36" s="431"/>
      <c r="EM36" s="431"/>
      <c r="EN36" s="431"/>
      <c r="EO36" s="431"/>
      <c r="EP36" s="431"/>
      <c r="EQ36" s="431"/>
      <c r="ER36" s="431"/>
      <c r="ES36" s="431"/>
      <c r="ET36" s="431"/>
      <c r="EU36" s="431"/>
      <c r="EV36" s="431"/>
      <c r="EW36" s="431"/>
      <c r="EX36" s="431"/>
      <c r="IK36" s="584"/>
      <c r="IM36" s="454" t="s">
        <v>736</v>
      </c>
      <c r="IN36" s="815" cm="1">
        <f t="array" ref="IN36">IFERROR(ROUND(IF(AND(IN27=$IU$19),AVERAGEIFS(IO28:IO31, IO28:IO31, "&gt;0", IO28:IO31, "&lt;=10"),IF(AND(IN27&lt;&gt;$IU$19,IN28&lt;&gt;$IU$19,IN29&lt;&gt;$IU$19,IN30&lt;&gt;$IU$19,IN31&lt;&gt;$IU$19),AVERAGE(IO27*1.5,IO28*0.875,IO29*0.875,IO30*0.875,IO31*0.875),IF(AND(IN27&lt;&gt;$IU$19,IN28=$IU$19,IN29&lt;&gt;$IU$19,IN30&lt;&gt;$IU$19,IN31&lt;&gt;$IU$19),AVERAGE(IO27*1.5,IO29*0.833,IO30*0.833,IO31*0.833),IF(AND(IN27&lt;&gt;$IU$19,IN28&lt;&gt;$IU$19,IN29=$IU$19,IN30&lt;&gt;$IU$19,IN31&lt;&gt;$IU$19),AVERAGE(IO27*1.5,IO28*0.833,IO30*0.833,IO31*0.833),IF(AND(IN27&lt;&gt;$IU$19,IN28&lt;&gt;$IU$19,IN29&lt;&gt;$IU$19,IN30=$IU$19,IN31&lt;&gt;$IU$19),AVERAGE(IO27*1.5,IO28*0.833,IO29*0.833,IO31*0.833),IF(AND(IN27&lt;&gt;$IU$19,IN28&lt;&gt;$IU$19,IN29&lt;&gt;$IU$19,IN30&lt;&gt;$IU$19,IN31=$IU$19),AVERAGE(IO27*1.5,IO28*0.833,IO29*0.833,IO30*0.833),IF(AND(IN27&lt;&gt;$IU$19,IN28&lt;&gt;$IU$19,IN29&lt;&gt;$IU$19,IN30=$IU$19,IN31=$IU$19),AVERAGE(IO27*1.5,IO28*0.75,IO29*0.75),IF(AND(IN27&lt;&gt;$IU$19,IN28&lt;&gt;$IU$19,IN29=$IU$19,IN30&lt;&gt;$IU$19,IN31=$IU$19),AVERAGE(IO27*1.5,IO28*0.75,IO30*0.75),IF(AND(IN27&lt;&gt;$IU$19,IN28&lt;&gt;$IU$19,IN29=$IU$19,IN30=$IU$19,IN31&lt;&gt;$IU$19),AVERAGE(IO27*1.5,IO28*0.75,IO31*0.75),IF(AND(IN27&lt;&gt;$IU$19,IN28=$IU$19,IN29&lt;&gt;$IU$19,IN30&lt;&gt;$IU$19,IN31=$IU$19),AVERAGE(IO27*1.5,IO29*0.75,IO30*0.75),IF(AND(IN27&lt;&gt;$IU$19,IN28=$IU$19,IN29&lt;&gt;$IU$19,IN30=$IU$19,IN31&lt;&gt;$IU$19),AVERAGE(IO27*1.5,IO29*0.75,IO31*0.75),IF(AND(IN27&lt;&gt;$IU$19,IN28=$IU$19,IN29=$IU$19,IN30&lt;&gt;$IU$19,IN31&lt;&gt;$IU$19),AVERAGE(IO27*1.5,IO30*0.75,IO31*0.75),IF(AND(IN27&lt;&gt;$IU$19,IN28&lt;&gt;$IU$19,IN29=$IU$19,IN30=$IU$19,IN31=$IU$19),AVERAGE(IO27*1.25,IO28*0.75),IF(AND(IN27&lt;&gt;$IU$19,IN28=$IU$19,IN29&lt;&gt;$IU$19,IN30=$IU$19,IN31=$IU$19),AVERAGE(IO27*1.25,IO29*0.75),IF(AND(IN27&lt;&gt;$IU$19,IN28:IN29=$IU$19,IN30&lt;&gt;$IU$19,IN31=$IU$19),AVERAGE(IO27*1.25,IO30*0.75),IF(AND(IN27&lt;&gt;$IU$19,IN28=$IU$19,IN29=$IU$19,IN30=$IU$19,IN31&lt;&gt;$IU$19),AVERAGE(IO27*1.25,IO31*0.75),IF(AND(IN27&lt;&gt;$IU$19,IN28=$IU$19,IN29=$IU$19,IN30=$IU$19,IN31=$IU$19),IO27,IF(AND(IN27=$IU$19,IN28=$IU$19,IN29=$IU$19,IN30=$IU$19,IN31=$IU$19),0,0)))))))))))))))))),0),0)</f>
        <v>0</v>
      </c>
      <c r="IO36" s="816"/>
      <c r="IP36" s="815" cm="1">
        <f t="array" ref="IP36">IFERROR(ROUND(AVERAGE(IF(IQ27:IQ33&lt;11,IQ27:IQ33)),0),0)</f>
        <v>0</v>
      </c>
      <c r="IQ36" s="816"/>
      <c r="IR36" s="815" cm="1">
        <f t="array" ref="IR36">IFERROR(ROUND(IF(AND(IR27=$IU$19),AVERAGEIFS(IS28:IS31, IS28:IS31, "&gt;0", IS28:IS31, "&lt;=10"),IF(AND(IR27&lt;&gt;$IU$19,IR28&lt;&gt;$IU$19,IR29&lt;&gt;$IU$19,IR30&lt;&gt;$IU$19,IR31&lt;&gt;$IU$19),AVERAGE(IS27*1.5,IS28*0.875,IS29*0.875,IS30*0.875,IS31*0.875),IF(AND(IR27&lt;&gt;$IU$19,IR28=$IU$19,IR29&lt;&gt;$IU$19,IR30&lt;&gt;$IU$19,IR31&lt;&gt;$IU$19),AVERAGE(IS27*1.5,IS29*0.833,IS30*0.833,IS31*0.833),IF(AND(IR27&lt;&gt;$IU$19,IR28&lt;&gt;$IU$19,IR29=$IU$19,IR30&lt;&gt;$IU$19,IR31&lt;&gt;$IU$19),AVERAGE(IS27*1.5,IS28*0.833,IS30*0.833,IS31*0.833),IF(AND(IR27&lt;&gt;$IU$19,IR28&lt;&gt;$IU$19,IR29&lt;&gt;$IU$19,IR30=$IU$19,IR31&lt;&gt;$IU$19),AVERAGE(IS27*1.5,IS28*0.833,IS29*0.833,IS31*0.833),IF(AND(IR27&lt;&gt;$IU$19,IR28&lt;&gt;$IU$19,IR29&lt;&gt;$IU$19,IR30&lt;&gt;$IU$19,IR31=$IU$19),AVERAGE(IS27*1.5,IS28*0.833,IS29*0.833,IS30*0.833),IF(AND(IR27&lt;&gt;$IU$19,IR28&lt;&gt;$IU$19,IR29&lt;&gt;$IU$19,IR30=$IU$19,IR31=$IU$19),AVERAGE(IS27*1.5,IS28*0.75,IS29*0.75),IF(AND(IR27&lt;&gt;$IU$19,IR28&lt;&gt;$IU$19,IR29=$IU$19,IR30&lt;&gt;$IU$19,IR31=$IU$19),AVERAGE(IS27*1.5,IS28*0.75,IS30*0.75),IF(AND(IR27&lt;&gt;$IU$19,IR28&lt;&gt;$IU$19,IR29=$IU$19,IR30=$IU$19,IR31&lt;&gt;$IU$19),AVERAGE(IS27*1.5,IS28*0.75,IS31*0.75),IF(AND(IR27&lt;&gt;$IU$19,IR28=$IU$19,IR29&lt;&gt;$IU$19,IR30&lt;&gt;$IU$19,IR31=$IU$19),AVERAGE(IS27*1.5,IS29*0.75,IS30*0.75),IF(AND(IR27&lt;&gt;$IU$19,IR28=$IU$19,IR29&lt;&gt;$IU$19,IR30=$IU$19,IR31&lt;&gt;$IU$19),AVERAGE(IS27*1.5,IS29*0.75,IS31*0.75),IF(AND(IR27&lt;&gt;$IU$19,IR28=$IU$19,IR29=$IU$19,IR30&lt;&gt;$IU$19,IR31&lt;&gt;$IU$19),AVERAGE(IS27*1.5,IS30*0.75,IS31*0.75),IF(AND(IR27&lt;&gt;$IU$19,IR28&lt;&gt;$IU$19,IR29=$IU$19,IR30=$IU$19,IR31=$IU$19),AVERAGE(IS27*1.25,IS28*0.75),IF(AND(IR27&lt;&gt;$IU$19,IR28=$IU$19,IR29&lt;&gt;$IU$19,IR30=$IU$19,IR31=$IU$19),AVERAGE(IS27*1.25,IS29*0.75),IF(AND(IR27&lt;&gt;$IU$19,IR28:IR29=$IU$19,IR30&lt;&gt;$IU$19,IR31=$IU$19),AVERAGE(IS27*1.25,IS30*0.75),IF(AND(IR27&lt;&gt;$IU$19,IR28=$IU$19,IR29=$IU$19,IR30=$IU$19,IR31&lt;&gt;$IU$19),AVERAGE(IS27*1.25,IS31*0.75),IF(AND(IR27&lt;&gt;$IU$19,IR28=$IU$19,IR29=$IU$19,IR30=$IU$19,IR31=$IU$19),IS27,IF(AND(IR27=$IU$19,IR28=$IU$19,IR29=$IU$19,IR30=$IU$19,IR31=$IU$19),0,0)))))))))))))))))),0),0)</f>
        <v>0</v>
      </c>
      <c r="IS36" s="816"/>
      <c r="IT36" s="815" cm="1">
        <f t="array" ref="IT36">IFERROR(ROUND(AVERAGE(IF(IU27:IU33&lt;11,IU27:IU33)),0),0)</f>
        <v>0</v>
      </c>
      <c r="IU36" s="816"/>
      <c r="IV36" s="815" cm="1">
        <f t="array" ref="IV36">IFERROR(ROUND(IF(AND(IV27=$IU$19),AVERAGEIFS(IW28:IW31, IW28:IW31, "&gt;0", IW28:IW31, "&lt;=10"),IF(AND(IV27&lt;&gt;$IU$19,IV28&lt;&gt;$IU$19,IV29&lt;&gt;$IU$19,IV30&lt;&gt;$IU$19,IV31&lt;&gt;$IU$19),AVERAGE(IW27*1.5,IW28*0.875,IW29*0.875,IW30*0.875,IW31*0.875),IF(AND(IV27&lt;&gt;$IU$19,IV28=$IU$19,IV29&lt;&gt;$IU$19,IV30&lt;&gt;$IU$19,IV31&lt;&gt;$IU$19),AVERAGE(IW27*1.5,IW29*0.833,IW30*0.833,IW31*0.833),IF(AND(IV27&lt;&gt;$IU$19,IV28&lt;&gt;$IU$19,IV29=$IU$19,IV30&lt;&gt;$IU$19,IV31&lt;&gt;$IU$19),AVERAGE(IW27*1.5,IW28*0.833,IW30*0.833,IW31*0.833),IF(AND(IV27&lt;&gt;$IU$19,IV28&lt;&gt;$IU$19,IV29&lt;&gt;$IU$19,IV30=$IU$19,IV31&lt;&gt;$IU$19),AVERAGE(IW27*1.5,IW28*0.833,IW29*0.833,IW31*0.833),IF(AND(IV27&lt;&gt;$IU$19,IV28&lt;&gt;$IU$19,IV29&lt;&gt;$IU$19,IV30&lt;&gt;$IU$19,IV31=$IU$19),AVERAGE(IW27*1.5,IW28*0.833,IW29*0.833,IW30*0.833),IF(AND(IV27&lt;&gt;$IU$19,IV28&lt;&gt;$IU$19,IV29&lt;&gt;$IU$19,IV30=$IU$19,IV31=$IU$19),AVERAGE(IW27*1.5,IW28*0.75,IW29*0.75),IF(AND(IV27&lt;&gt;$IU$19,IV28&lt;&gt;$IU$19,IV29=$IU$19,IV30&lt;&gt;$IU$19,IV31=$IU$19),AVERAGE(IW27*1.5,IW28*0.75,IW30*0.75),IF(AND(IV27&lt;&gt;$IU$19,IV28&lt;&gt;$IU$19,IV29=$IU$19,IV30=$IU$19,IV31&lt;&gt;$IU$19),AVERAGE(IW27*1.5,IW28*0.75,IW31*0.75),IF(AND(IV27&lt;&gt;$IU$19,IV28=$IU$19,IV29&lt;&gt;$IU$19,IV30&lt;&gt;$IU$19,IV31=$IU$19),AVERAGE(IW27*1.5,IW29*0.75,IW30*0.75),IF(AND(IV27&lt;&gt;$IU$19,IV28=$IU$19,IV29&lt;&gt;$IU$19,IV30=$IU$19,IV31&lt;&gt;$IU$19),AVERAGE(IW27*1.5,IW29*0.75,IW31*0.75),IF(AND(IV27&lt;&gt;$IU$19,IV28=$IU$19,IV29=$IU$19,IV30&lt;&gt;$IU$19,IV31&lt;&gt;$IU$19),AVERAGE(IW27*1.5,IW30*0.75,IW31*0.75),IF(AND(IV27&lt;&gt;$IU$19,IV28&lt;&gt;$IU$19,IV29=$IU$19,IV30=$IU$19,IV31=$IU$19),AVERAGE(IW27*1.25,IW28*0.75),IF(AND(IV27&lt;&gt;$IU$19,IV28=$IU$19,IV29&lt;&gt;$IU$19,IV30=$IU$19,IV31=$IU$19),AVERAGE(IW27*1.25,IW29*0.75),IF(AND(IV27&lt;&gt;$IU$19,IV28:IV29=$IU$19,IV30&lt;&gt;$IU$19,IV31=$IU$19),AVERAGE(IW27*1.25,IW30*0.75),IF(AND(IV27&lt;&gt;$IU$19,IV28=$IU$19,IV29=$IU$19,IV30=$IU$19,IV31&lt;&gt;$IU$19),AVERAGE(IW27*1.25,IW31*0.75),IF(AND(IV27&lt;&gt;$IU$19,IV28=$IU$19,IV29=$IU$19,IV30=$IU$19,IV31=$IU$19),IW27,IF(AND(IV27=$IU$19,IV28=$IU$19,IV29=$IU$19,IV30=$IU$19,IV31=$IU$19),0,0)))))))))))))))))),0),0)</f>
        <v>0</v>
      </c>
      <c r="IW36" s="816"/>
      <c r="IX36" s="815" cm="1">
        <f t="array" ref="IX36">IFERROR(ROUND(IF(AND(IX27=$IU$19),AVERAGEIFS(IY28:IY31, IY28:IY31, "&gt;0", IY28:IY31, "&lt;=10"),IF(AND(IX27&lt;&gt;$IU$19,IX28&lt;&gt;$IU$19,IX29&lt;&gt;$IU$19,IX30&lt;&gt;$IU$19,IX31&lt;&gt;$IU$19),AVERAGE(IY27*1.5,IY28*0.875,IY29*0.875,IY30*0.875,IY31*0.875),IF(AND(IX27&lt;&gt;$IU$19,IX28=$IU$19,IX29&lt;&gt;$IU$19,IX30&lt;&gt;$IU$19,IX31&lt;&gt;$IU$19),AVERAGE(IY27*1.5,IY29*0.833,IY30*0.833,IY31*0.833),IF(AND(IX27&lt;&gt;$IU$19,IX28&lt;&gt;$IU$19,IX29=$IU$19,IX30&lt;&gt;$IU$19,IX31&lt;&gt;$IU$19),AVERAGE(IY27*1.5,IY28*0.833,IY30*0.833,IY31*0.833),IF(AND(IX27&lt;&gt;$IU$19,IX28&lt;&gt;$IU$19,IX29&lt;&gt;$IU$19,IX30=$IU$19,IX31&lt;&gt;$IU$19),AVERAGE(IY27*1.5,IY28*0.833,IY29*0.833,IY31*0.833),IF(AND(IX27&lt;&gt;$IU$19,IX28&lt;&gt;$IU$19,IX29&lt;&gt;$IU$19,IX30&lt;&gt;$IU$19,IX31=$IU$19),AVERAGE(IY27*1.5,IY28*0.833,IY29*0.833,IY30*0.833),IF(AND(IX27&lt;&gt;$IU$19,IX28&lt;&gt;$IU$19,IX29&lt;&gt;$IU$19,IX30=$IU$19,IX31=$IU$19),AVERAGE(IY27*1.5,IY28*0.75,IY29*0.75),IF(AND(IX27&lt;&gt;$IU$19,IX28&lt;&gt;$IU$19,IX29=$IU$19,IX30&lt;&gt;$IU$19,IX31=$IU$19),AVERAGE(IY27*1.5,IY28*0.75,IY30*0.75),IF(AND(IX27&lt;&gt;$IU$19,IX28&lt;&gt;$IU$19,IX29=$IU$19,IX30=$IU$19,IX31&lt;&gt;$IU$19),AVERAGE(IY27*1.5,IY28*0.75,IY31*0.75),IF(AND(IX27&lt;&gt;$IU$19,IX28=$IU$19,IX29&lt;&gt;$IU$19,IX30&lt;&gt;$IU$19,IX31=$IU$19),AVERAGE(IY27*1.5,IY29*0.75,IY30*0.75),IF(AND(IX27&lt;&gt;$IU$19,IX28=$IU$19,IX29&lt;&gt;$IU$19,IX30=$IU$19,IX31&lt;&gt;$IU$19),AVERAGE(IY27*1.5,IY29*0.75,IY31*0.75),IF(AND(IX27&lt;&gt;$IU$19,IX28=$IU$19,IX29=$IU$19,IX30&lt;&gt;$IU$19,IX31&lt;&gt;$IU$19),AVERAGE(IY27*1.5,IY30*0.75,IY31*0.75),IF(AND(IX27&lt;&gt;$IU$19,IX28&lt;&gt;$IU$19,IX29=$IU$19,IX30=$IU$19,IX31=$IU$19),AVERAGE(IY27*1.25,IY28*0.75),IF(AND(IX27&lt;&gt;$IU$19,IX28=$IU$19,IX29&lt;&gt;$IU$19,IX30=$IU$19,IX31=$IU$19),AVERAGE(IY27*1.25,IY29*0.75),IF(AND(IX27&lt;&gt;$IU$19,IX28:IX29=$IU$19,IX30&lt;&gt;$IU$19,IX31=$IU$19),AVERAGE(IY27*1.25,IY30*0.75),IF(AND(IX27&lt;&gt;$IU$19,IX28=$IU$19,IX29=$IU$19,IX30=$IU$19,IX31&lt;&gt;$IU$19),AVERAGE(IY27*1.25,IY31*0.75),IF(AND(IX27&lt;&gt;$IU$19,IX28=$IU$19,IX29=$IU$19,IX30=$IU$19,IX31=$IU$19),IY27,IF(AND(IX27=$IU$19,IX28=$IU$19,IX29=$IU$19,IX30=$IU$19,IX31=$IU$19),0,0)))))))))))))))))),0),0)</f>
        <v>0</v>
      </c>
      <c r="IY36" s="816"/>
      <c r="IZ36" s="815" cm="1">
        <f t="array" ref="IZ36">IFERROR(ROUND(AVERAGE(IF(JA27:JA33&lt;11,JA27:JA33)),0),0)</f>
        <v>0</v>
      </c>
      <c r="JA36" s="816"/>
      <c r="JB36" s="815" cm="1">
        <f t="array" ref="JB36">IFERROR(ROUND(AVERAGE(IF(JC27:JC33&lt;11,JC27:JC33)),0),0)</f>
        <v>0</v>
      </c>
      <c r="JC36" s="816"/>
      <c r="JD36" s="815" cm="1">
        <f t="array" ref="JD36">IFERROR(ROUND(IF(AND(JD27=$IU$19),AVERAGEIFS(JE28:JE31, JE28:JE31, "&gt;0", JE28:JE31, "&lt;=10"),IF(AND(JD27&lt;&gt;$IU$19,JD28&lt;&gt;$IU$19,JD29&lt;&gt;$IU$19,JD30&lt;&gt;$IU$19,JD31&lt;&gt;$IU$19),AVERAGE(JE27*1.5,JE28*0.875,JE29*0.875,JE30*0.875,JE31*0.875),IF(AND(JD27&lt;&gt;$IU$19,JD28=$IU$19,JD29&lt;&gt;$IU$19,JD30&lt;&gt;$IU$19,JD31&lt;&gt;$IU$19),AVERAGE(JE27*1.5,JE29*0.833,JE30*0.833,JE31*0.833),IF(AND(JD27&lt;&gt;$IU$19,JD28&lt;&gt;$IU$19,JD29=$IU$19,JD30&lt;&gt;$IU$19,JD31&lt;&gt;$IU$19),AVERAGE(JE27*1.5,JE28*0.833,JE30*0.833,JE31*0.833),IF(AND(JD27&lt;&gt;$IU$19,JD28&lt;&gt;$IU$19,JD29&lt;&gt;$IU$19,JD30=$IU$19,JD31&lt;&gt;$IU$19),AVERAGE(JE27*1.5,JE28*0.833,JE29*0.833,JE31*0.833),IF(AND(JD27&lt;&gt;$IU$19,JD28&lt;&gt;$IU$19,JD29&lt;&gt;$IU$19,JD30&lt;&gt;$IU$19,JD31=$IU$19),AVERAGE(JE27*1.5,JE28*0.833,JE29*0.833,JE30*0.833),IF(AND(JD27&lt;&gt;$IU$19,JD28&lt;&gt;$IU$19,JD29&lt;&gt;$IU$19,JD30=$IU$19,JD31=$IU$19),AVERAGE(JE27*1.5,JE28*0.75,JE29*0.75),IF(AND(JD27&lt;&gt;$IU$19,JD28&lt;&gt;$IU$19,JD29=$IU$19,JD30&lt;&gt;$IU$19,JD31=$IU$19),AVERAGE(JE27*1.5,JE28*0.75,JE30*0.75),IF(AND(JD27&lt;&gt;$IU$19,JD28&lt;&gt;$IU$19,JD29=$IU$19,JD30=$IU$19,JD31&lt;&gt;$IU$19),AVERAGE(JE27*1.5,JE28*0.75,JE31*0.75),IF(AND(JD27&lt;&gt;$IU$19,JD28=$IU$19,JD29&lt;&gt;$IU$19,JD30&lt;&gt;$IU$19,JD31=$IU$19),AVERAGE(JE27*1.5,JE29*0.75,JE30*0.75),IF(AND(JD27&lt;&gt;$IU$19,JD28=$IU$19,JD29&lt;&gt;$IU$19,JD30=$IU$19,JD31&lt;&gt;$IU$19),AVERAGE(JE27*1.5,JE29*0.75,JE31*0.75),IF(AND(JD27&lt;&gt;$IU$19,JD28=$IU$19,JD29=$IU$19,JD30&lt;&gt;$IU$19,JD31&lt;&gt;$IU$19),AVERAGE(JE27*1.5,JE30*0.75,JE31*0.75),IF(AND(JD27&lt;&gt;$IU$19,JD28&lt;&gt;$IU$19,JD29=$IU$19,JD30=$IU$19,JD31=$IU$19),AVERAGE(JE27*1.25,JE28*0.75),IF(AND(JD27&lt;&gt;$IU$19,JD28=$IU$19,JD29&lt;&gt;$IU$19,JD30=$IU$19,JD31=$IU$19),AVERAGE(JE27*1.25,JE29*0.75),IF(AND(JD27&lt;&gt;$IU$19,JD28:JD29=$IU$19,JD30&lt;&gt;$IU$19,JD31=$IU$19),AVERAGE(JE27*1.25,JE30*0.75),IF(AND(JD27&lt;&gt;$IU$19,JD28=$IU$19,JD29=$IU$19,JD30=$IU$19,JD31&lt;&gt;$IU$19),AVERAGE(JE27*1.25,JE31*0.75),IF(AND(JD27&lt;&gt;$IU$19,JD28=$IU$19,JD29=$IU$19,JD30=$IU$19,JD31=$IU$19),JE27,IF(AND(JD27=$IU$19,JD28=$IU$19,JD29=$IU$19,JD30=$IU$19,JD31=$IU$19),0,0)))))))))))))))))),0),0)</f>
        <v>0</v>
      </c>
      <c r="JE36" s="816"/>
      <c r="JF36" s="815" cm="1">
        <f t="array" ref="JF36">IFERROR(ROUND(IF(AND(JF27=$IU$19),AVERAGEIFS(JG28:JG31, JG28:JG31, "&gt;0", JG28:JG31, "&lt;=10"),IF(AND(JF27&lt;&gt;$IU$19,JF28&lt;&gt;$IU$19,JF29&lt;&gt;$IU$19,JF30&lt;&gt;$IU$19,JF31&lt;&gt;$IU$19),AVERAGE(JG27*1.5,JG28*0.875,JG29*0.875,JG30*0.875,JG31*0.875),IF(AND(JF27&lt;&gt;$IU$19,JF28=$IU$19,JF29&lt;&gt;$IU$19,JF30&lt;&gt;$IU$19,JF31&lt;&gt;$IU$19),AVERAGE(JG27*1.5,JG29*0.833,JG30*0.833,JG31*0.833),IF(AND(JF27&lt;&gt;$IU$19,JF28&lt;&gt;$IU$19,JF29=$IU$19,JF30&lt;&gt;$IU$19,JF31&lt;&gt;$IU$19),AVERAGE(JG27*1.5,JG28*0.833,JG30*0.833,JG31*0.833),IF(AND(JF27&lt;&gt;$IU$19,JF28&lt;&gt;$IU$19,JF29&lt;&gt;$IU$19,JF30=$IU$19,JF31&lt;&gt;$IU$19),AVERAGE(JG27*1.5,JG28*0.833,JG29*0.833,JG31*0.833),IF(AND(JF27&lt;&gt;$IU$19,JF28&lt;&gt;$IU$19,JF29&lt;&gt;$IU$19,JF30&lt;&gt;$IU$19,JF31=$IU$19),AVERAGE(JG27*1.5,JG28*0.833,JG29*0.833,JG30*0.833),IF(AND(JF27&lt;&gt;$IU$19,JF28&lt;&gt;$IU$19,JF29&lt;&gt;$IU$19,JF30=$IU$19,JF31=$IU$19),AVERAGE(JG27*1.5,JG28*0.75,JG29*0.75),IF(AND(JF27&lt;&gt;$IU$19,JF28&lt;&gt;$IU$19,JF29=$IU$19,JF30&lt;&gt;$IU$19,JF31=$IU$19),AVERAGE(JG27*1.5,JG28*0.75,JG30*0.75),IF(AND(JF27&lt;&gt;$IU$19,JF28&lt;&gt;$IU$19,JF29=$IU$19,JF30=$IU$19,JF31&lt;&gt;$IU$19),AVERAGE(JG27*1.5,JG28*0.75,JG31*0.75),IF(AND(JF27&lt;&gt;$IU$19,JF28=$IU$19,JF29&lt;&gt;$IU$19,JF30&lt;&gt;$IU$19,JF31=$IU$19),AVERAGE(JG27*1.5,JG29*0.75,JG30*0.75),IF(AND(JF27&lt;&gt;$IU$19,JF28=$IU$19,JF29&lt;&gt;$IU$19,JF30=$IU$19,JF31&lt;&gt;$IU$19),AVERAGE(JG27*1.5,JG29*0.75,JG31*0.75),IF(AND(JF27&lt;&gt;$IU$19,JF28=$IU$19,JF29=$IU$19,JF30&lt;&gt;$IU$19,JF31&lt;&gt;$IU$19),AVERAGE(JG27*1.5,JG30*0.75,JG31*0.75),IF(AND(JF27&lt;&gt;$IU$19,JF28&lt;&gt;$IU$19,JF29=$IU$19,JF30=$IU$19,JF31=$IU$19),AVERAGE(JG27*1.25,JG28*0.75),IF(AND(JF27&lt;&gt;$IU$19,JF28=$IU$19,JF29&lt;&gt;$IU$19,JF30=$IU$19,JF31=$IU$19),AVERAGE(JG27*1.25,JG29*0.75),IF(AND(JF27&lt;&gt;$IU$19,JF28:JF29=$IU$19,JF30&lt;&gt;$IU$19,JF31=$IU$19),AVERAGE(JG27*1.25,JG30*0.75),IF(AND(JF27&lt;&gt;$IU$19,JF28=$IU$19,JF29=$IU$19,JF30=$IU$19,JF31&lt;&gt;$IU$19),AVERAGE(JG27*1.25,JG31*0.75),IF(AND(JF27&lt;&gt;$IU$19,JF28=$IU$19,JF29=$IU$19,JF30=$IU$19,JF31=$IU$19),JG27,IF(AND(JF27=$IU$19,JF28=$IU$19,JF29=$IU$19,JF30=$IU$19,JF31=$IU$19),0,0)))))))))))))))))),0),0)</f>
        <v>0</v>
      </c>
      <c r="JG36" s="816"/>
      <c r="JH36" s="815" cm="1">
        <f t="array" ref="JH36">IFERROR(ROUND(IF(AND(JH27=$IU$19),AVERAGEIFS(JI28:JI31, JI28:JI31, "&gt;0", JI28:JI31, "&lt;=10"),IF(AND(JH27&lt;&gt;$IU$19,JH28&lt;&gt;$IU$19,JH29&lt;&gt;$IU$19,JH30&lt;&gt;$IU$19,JH31&lt;&gt;$IU$19),AVERAGE(JI27*1.5,JI28*0.875,JI29*0.875,JI30*0.875,JI31*0.875),IF(AND(JH27&lt;&gt;$IU$19,JH28=$IU$19,JH29&lt;&gt;$IU$19,JH30&lt;&gt;$IU$19,JH31&lt;&gt;$IU$19),AVERAGE(JI27*1.5,JI29*0.833,JI30*0.833,JI31*0.833),IF(AND(JH27&lt;&gt;$IU$19,JH28&lt;&gt;$IU$19,JH29=$IU$19,JH30&lt;&gt;$IU$19,JH31&lt;&gt;$IU$19),AVERAGE(JI27*1.5,JI28*0.833,JI30*0.833,JI31*0.833),IF(AND(JH27&lt;&gt;$IU$19,JH28&lt;&gt;$IU$19,JH29&lt;&gt;$IU$19,JH30=$IU$19,JH31&lt;&gt;$IU$19),AVERAGE(JI27*1.5,JI28*0.833,JI29*0.833,JI31*0.833),IF(AND(JH27&lt;&gt;$IU$19,JH28&lt;&gt;$IU$19,JH29&lt;&gt;$IU$19,JH30&lt;&gt;$IU$19,JH31=$IU$19),AVERAGE(JI27*1.5,JI28*0.833,JI29*0.833,JI30*0.833),IF(AND(JH27&lt;&gt;$IU$19,JH28&lt;&gt;$IU$19,JH29&lt;&gt;$IU$19,JH30=$IU$19,JH31=$IU$19),AVERAGE(JI27*1.5,JI28*0.75,JI29*0.75),IF(AND(JH27&lt;&gt;$IU$19,JH28&lt;&gt;$IU$19,JH29=$IU$19,JH30&lt;&gt;$IU$19,JH31=$IU$19),AVERAGE(JI27*1.5,JI28*0.75,JI30*0.75),IF(AND(JH27&lt;&gt;$IU$19,JH28&lt;&gt;$IU$19,JH29=$IU$19,JH30=$IU$19,JH31&lt;&gt;$IU$19),AVERAGE(JI27*1.5,JI28*0.75,JI31*0.75),IF(AND(JH27&lt;&gt;$IU$19,JH28=$IU$19,JH29&lt;&gt;$IU$19,JH30&lt;&gt;$IU$19,JH31=$IU$19),AVERAGE(JI27*1.5,JI29*0.75,JI30*0.75),IF(AND(JH27&lt;&gt;$IU$19,JH28=$IU$19,JH29&lt;&gt;$IU$19,JH30=$IU$19,JH31&lt;&gt;$IU$19),AVERAGE(JI27*1.5,JI29*0.75,JI31*0.75),IF(AND(JH27&lt;&gt;$IU$19,JH28=$IU$19,JH29=$IU$19,JH30&lt;&gt;$IU$19,JH31&lt;&gt;$IU$19),AVERAGE(JI27*1.5,JI30*0.75,JI31*0.75),IF(AND(JH27&lt;&gt;$IU$19,JH28&lt;&gt;$IU$19,JH29=$IU$19,JH30=$IU$19,JH31=$IU$19),AVERAGE(JI27*1.25,JI28*0.75),IF(AND(JH27&lt;&gt;$IU$19,JH28=$IU$19,JH29&lt;&gt;$IU$19,JH30=$IU$19,JH31=$IU$19),AVERAGE(JI27*1.25,JI29*0.75),IF(AND(JH27&lt;&gt;$IU$19,JH28:JH29=$IU$19,JH30&lt;&gt;$IU$19,JH31=$IU$19),AVERAGE(JI27*1.25,JI30*0.75),IF(AND(JH27&lt;&gt;$IU$19,JH28=$IU$19,JH29=$IU$19,JH30=$IU$19,JH31&lt;&gt;$IU$19),AVERAGE(JI27*1.25,JI31*0.75),IF(AND(JH27&lt;&gt;$IU$19,JH28=$IU$19,JH29=$IU$19,JH30=$IU$19,JH31=$IU$19),JI27,IF(AND(JH27=$IU$19,JH28=$IU$19,JH29=$IU$19,JH30=$IU$19,JH31=$IU$19),0,0)))))))))))))))))),0),0)</f>
        <v>0</v>
      </c>
      <c r="JI36" s="816"/>
      <c r="JJ36" s="815">
        <f>IFERROR(ROUND(IF(AND(JJ27=$IU$19,JJ28&lt;&gt;$IU$19,JJ29&lt;&gt;$IU$19),AVERAGE(JK28*1.5,JK29*0.5),IF(AND(JJ28=$IU$19,JJ27&lt;&gt;$IU$19,JJ29&lt;&gt;$IU$19),AVERAGE(JK27*1.66,JK29*0.34),IF(AND(JJ29=$IU$19,JJ27&lt;&gt;$IU$19,JJ28&lt;&gt;$IU$19),AVERAGE(JK27*1.25,JK28*0.75),IF(AND(JJ27=$IU$19,JJ28=$IU$19,JJ29&lt;&gt;$IU$19),AVERAGE(JK29),IF(AND(JJ27=$IU$19,JJ28=$IU$19,JJ29=$IU$19),0,IF(AND(JJ28=$IU$19,JJ29=$IU$19,JJ27&lt;&gt;$IU$19),AVERAGE(JK27),IF(AND(JJ29=$IU$19,JJ27&lt;&gt;$IU$19,JJ28&lt;&gt;$IU$19),AVERAGE(JK27*1.25,JK28*0.75),IF(AND(JJ27=$IU$19,JJ29=$IU$19,JJ28&lt;&gt;$IU$19),AVERAGE(JK28*1),IF(AND(JJ28=$IU$19,JJ27&lt;&gt;$IU$19,JJ29&lt;&gt;$IU$19),AVERAGE(JK27*1.66,JK29*0.34),IF(AND(JJ27&lt;&gt;$IU$19,JJ28&lt;&gt;$IU$19,JJ29&lt;&gt;$IU$19),AVERAGE(JK27*1.5,JK28*1,JK29*0.5),0)))))))))),0),0)</f>
        <v>0</v>
      </c>
      <c r="JK36" s="816"/>
      <c r="JL36" s="815" cm="1">
        <f t="array" ref="JL36">IFERROR(ROUND(AVERAGE(IF(JM27:JM33&lt;11,JM27:JM33)),0),0)</f>
        <v>0</v>
      </c>
      <c r="JM36" s="816"/>
      <c r="JN36" s="815">
        <f t="array" ref="JN36">IFERROR(ROUND(AVERAGE(IF(JO27:JO33&lt;11,JO27:JO33)),0),0)</f>
        <v>0</v>
      </c>
      <c r="JO36" s="816"/>
      <c r="JP36" s="815" cm="1">
        <f t="array" ref="JP36">IFERROR(ROUND(AVERAGE(IF(JQ27:JQ33&lt;11,JQ27:JQ33)),0),0)</f>
        <v>0</v>
      </c>
      <c r="JQ36" s="816"/>
      <c r="JT36" s="437">
        <v>33</v>
      </c>
      <c r="JU36" s="573">
        <f t="shared" ref="JU36:JU43" si="26">IP$34</f>
        <v>0</v>
      </c>
      <c r="JV36" s="453">
        <v>0</v>
      </c>
      <c r="JW36" s="453">
        <v>0</v>
      </c>
      <c r="JX36" s="453">
        <v>0</v>
      </c>
      <c r="JY36" s="453">
        <v>0</v>
      </c>
      <c r="JZ36" s="453">
        <v>0</v>
      </c>
      <c r="KG36" s="437">
        <v>33</v>
      </c>
      <c r="KH36" s="463">
        <f t="shared" si="19"/>
        <v>10</v>
      </c>
      <c r="KI36" s="453">
        <v>0</v>
      </c>
      <c r="KJ36" s="453">
        <v>0</v>
      </c>
      <c r="KK36" s="453">
        <v>0</v>
      </c>
      <c r="KL36" s="453">
        <v>0</v>
      </c>
      <c r="KM36" s="453">
        <v>0</v>
      </c>
    </row>
    <row r="37" spans="1:304" ht="20.25" customHeight="1" x14ac:dyDescent="0.25">
      <c r="B37" s="427" t="s">
        <v>872</v>
      </c>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2"/>
      <c r="AA37" s="452"/>
      <c r="AB37" s="452"/>
      <c r="AC37" s="452"/>
      <c r="AD37" s="452"/>
      <c r="AE37" s="452"/>
      <c r="AF37" s="452"/>
      <c r="AG37" s="452"/>
      <c r="AH37" s="452"/>
      <c r="AL37" s="429"/>
      <c r="AM37" s="429"/>
      <c r="AN37" s="429"/>
      <c r="AO37" s="429"/>
      <c r="AP37" s="429"/>
      <c r="AQ37" s="429"/>
      <c r="AR37" s="429"/>
      <c r="AS37" s="429"/>
      <c r="AT37" s="429"/>
      <c r="AU37" s="429"/>
      <c r="AV37" s="429"/>
      <c r="AW37" s="429"/>
      <c r="AX37" s="429"/>
      <c r="AY37" s="429"/>
      <c r="AZ37" s="429"/>
      <c r="BA37" s="429"/>
      <c r="BB37" s="429"/>
      <c r="BC37" s="429"/>
      <c r="BD37" s="429"/>
      <c r="BE37" s="429"/>
      <c r="BF37" s="429"/>
      <c r="BG37" s="429"/>
      <c r="BH37" s="429"/>
      <c r="BI37" s="429"/>
      <c r="BJ37" s="429"/>
      <c r="BK37" s="430"/>
      <c r="BL37" s="431"/>
      <c r="BM37" s="431"/>
      <c r="BN37" s="431"/>
      <c r="BO37" s="431"/>
      <c r="BP37" s="431"/>
      <c r="BQ37" s="431"/>
      <c r="BR37" s="431"/>
      <c r="BS37" s="431"/>
      <c r="BT37" s="431"/>
      <c r="BU37" s="431"/>
      <c r="BV37" s="431"/>
      <c r="BW37" s="431"/>
      <c r="BX37" s="431"/>
      <c r="BY37" s="431"/>
      <c r="BZ37" s="431"/>
      <c r="CA37" s="431"/>
      <c r="CB37" s="431"/>
      <c r="CC37" s="431"/>
      <c r="CD37" s="431"/>
      <c r="CE37" s="431"/>
      <c r="CF37" s="431"/>
      <c r="CG37" s="431"/>
      <c r="CH37" s="431"/>
      <c r="CI37" s="431"/>
      <c r="CJ37" s="431"/>
      <c r="CK37" s="431"/>
      <c r="CL37" s="431"/>
      <c r="CM37" s="430"/>
      <c r="CN37" s="431"/>
      <c r="CO37" s="431"/>
      <c r="CP37" s="430"/>
      <c r="CQ37" s="431"/>
      <c r="CR37" s="431"/>
      <c r="CS37" s="431"/>
      <c r="CT37" s="431"/>
      <c r="CU37" s="431"/>
      <c r="CV37" s="431"/>
      <c r="CW37" s="431"/>
      <c r="CX37" s="431"/>
      <c r="CY37" s="431"/>
      <c r="CZ37" s="431"/>
      <c r="DA37" s="431"/>
      <c r="DB37" s="431"/>
      <c r="DC37" s="431"/>
      <c r="DD37" s="431"/>
      <c r="DE37" s="431"/>
      <c r="DF37" s="431"/>
      <c r="DG37" s="431"/>
      <c r="DH37" s="431"/>
      <c r="DI37" s="431"/>
      <c r="DJ37" s="431"/>
      <c r="DK37" s="431"/>
      <c r="DL37" s="431"/>
      <c r="DM37" s="431"/>
      <c r="DN37" s="431"/>
      <c r="DO37" s="431"/>
      <c r="DP37" s="431"/>
      <c r="DQ37" s="431"/>
      <c r="DR37" s="431"/>
      <c r="DS37" s="431"/>
      <c r="DT37" s="431"/>
      <c r="DU37" s="431"/>
      <c r="DV37" s="431"/>
      <c r="DW37" s="431"/>
      <c r="DX37" s="431"/>
      <c r="DY37" s="431"/>
      <c r="DZ37" s="431"/>
      <c r="EA37" s="431"/>
      <c r="EB37" s="431"/>
      <c r="EC37" s="431"/>
      <c r="ED37" s="431"/>
      <c r="EE37" s="431"/>
      <c r="EF37" s="431"/>
      <c r="EG37" s="431"/>
      <c r="EH37" s="431"/>
      <c r="EI37" s="431"/>
      <c r="EJ37" s="431"/>
      <c r="EK37" s="431"/>
      <c r="EL37" s="431"/>
      <c r="EM37" s="431"/>
      <c r="EN37" s="431"/>
      <c r="EO37" s="431"/>
      <c r="EP37" s="431"/>
      <c r="EQ37" s="431"/>
      <c r="ER37" s="431"/>
      <c r="ES37" s="431"/>
      <c r="ET37" s="431"/>
      <c r="EU37" s="431"/>
      <c r="EV37" s="431"/>
      <c r="EW37" s="431"/>
      <c r="EX37" s="431"/>
      <c r="FY37" s="431"/>
      <c r="FZ37" s="431"/>
      <c r="GA37" s="431"/>
      <c r="GB37" s="431"/>
      <c r="GC37" s="431"/>
      <c r="GD37" s="431"/>
      <c r="GE37" s="431"/>
      <c r="GF37" s="431"/>
      <c r="GG37" s="431"/>
      <c r="GH37" s="431"/>
      <c r="GI37" s="431"/>
      <c r="GJ37" s="431"/>
      <c r="GK37" s="431"/>
      <c r="GL37" s="431"/>
      <c r="GM37" s="431"/>
      <c r="GN37" s="431"/>
      <c r="GO37" s="431"/>
      <c r="GP37" s="431"/>
      <c r="GQ37" s="431"/>
      <c r="GR37" s="431"/>
      <c r="GS37" s="431"/>
      <c r="GT37" s="431"/>
      <c r="GU37" s="431"/>
      <c r="GV37" s="431"/>
      <c r="GW37" s="431"/>
      <c r="GX37" s="431"/>
      <c r="GY37" s="431"/>
      <c r="GZ37" s="431"/>
      <c r="HA37" s="431"/>
      <c r="HB37" s="431"/>
      <c r="HC37" s="431"/>
      <c r="HD37" s="431"/>
      <c r="HE37" s="431"/>
      <c r="HF37" s="431"/>
      <c r="HG37" s="431"/>
      <c r="HH37" s="431"/>
      <c r="HI37" s="431"/>
      <c r="HJ37" s="431"/>
      <c r="HK37" s="431"/>
      <c r="HL37" s="431"/>
      <c r="HM37" s="431"/>
      <c r="HN37" s="431"/>
      <c r="HO37" s="431"/>
      <c r="HP37" s="431"/>
      <c r="HQ37" s="431"/>
      <c r="HR37" s="431"/>
      <c r="HS37" s="431"/>
      <c r="HT37" s="431"/>
      <c r="HU37" s="431"/>
      <c r="HV37" s="431"/>
      <c r="HW37" s="431"/>
      <c r="IM37" s="486" t="s">
        <v>861</v>
      </c>
      <c r="IN37" s="813" t="s">
        <v>864</v>
      </c>
      <c r="IO37" s="814"/>
      <c r="IP37" s="811" t="s">
        <v>865</v>
      </c>
      <c r="IQ37" s="812"/>
      <c r="IR37" s="813" t="s">
        <v>864</v>
      </c>
      <c r="IS37" s="814"/>
      <c r="IT37" s="811" t="s">
        <v>865</v>
      </c>
      <c r="IU37" s="812"/>
      <c r="IV37" s="813" t="s">
        <v>864</v>
      </c>
      <c r="IW37" s="814"/>
      <c r="IX37" s="813" t="s">
        <v>864</v>
      </c>
      <c r="IY37" s="814"/>
      <c r="IZ37" s="811" t="s">
        <v>865</v>
      </c>
      <c r="JA37" s="812"/>
      <c r="JB37" s="811" t="s">
        <v>865</v>
      </c>
      <c r="JC37" s="812"/>
      <c r="JD37" s="813" t="s">
        <v>864</v>
      </c>
      <c r="JE37" s="814"/>
      <c r="JF37" s="813" t="s">
        <v>864</v>
      </c>
      <c r="JG37" s="814"/>
      <c r="JH37" s="813" t="s">
        <v>864</v>
      </c>
      <c r="JI37" s="814"/>
      <c r="JJ37" s="813" t="s">
        <v>863</v>
      </c>
      <c r="JK37" s="814"/>
      <c r="JL37" s="811" t="s">
        <v>865</v>
      </c>
      <c r="JM37" s="812"/>
      <c r="JN37" s="811" t="s">
        <v>865</v>
      </c>
      <c r="JO37" s="812"/>
      <c r="JP37" s="811" t="s">
        <v>865</v>
      </c>
      <c r="JQ37" s="812"/>
      <c r="JT37" s="437">
        <v>34</v>
      </c>
      <c r="JU37" s="573">
        <f t="shared" si="26"/>
        <v>0</v>
      </c>
      <c r="JV37" s="453">
        <v>0</v>
      </c>
      <c r="JW37" s="453">
        <v>0</v>
      </c>
      <c r="JX37" s="453">
        <v>0</v>
      </c>
      <c r="JY37" s="453">
        <v>0</v>
      </c>
      <c r="JZ37" s="453">
        <v>0</v>
      </c>
      <c r="KG37" s="437">
        <v>34</v>
      </c>
      <c r="KH37" s="463">
        <f t="shared" si="19"/>
        <v>10</v>
      </c>
      <c r="KI37" s="453">
        <v>0</v>
      </c>
      <c r="KJ37" s="453">
        <v>0</v>
      </c>
      <c r="KK37" s="453">
        <v>0</v>
      </c>
      <c r="KL37" s="453">
        <v>0</v>
      </c>
      <c r="KM37" s="453">
        <v>0</v>
      </c>
    </row>
    <row r="38" spans="1:304" ht="14.25" customHeight="1" x14ac:dyDescent="0.25">
      <c r="B38" s="427" t="s">
        <v>870</v>
      </c>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2"/>
      <c r="AA38" s="452"/>
      <c r="AB38" s="452"/>
      <c r="AC38" s="452"/>
      <c r="AD38" s="452"/>
      <c r="AE38" s="452"/>
      <c r="AF38" s="452"/>
      <c r="AG38" s="452"/>
      <c r="AH38" s="452"/>
      <c r="FX38" s="431"/>
      <c r="FY38" s="431"/>
      <c r="FZ38" s="431"/>
      <c r="GA38" s="431"/>
      <c r="GB38" s="431"/>
      <c r="GC38" s="431"/>
      <c r="GD38" s="431"/>
      <c r="GE38" s="431"/>
      <c r="GF38" s="431"/>
      <c r="GG38" s="431"/>
      <c r="GH38" s="431"/>
      <c r="GI38" s="431"/>
      <c r="GJ38" s="431"/>
      <c r="GK38" s="431"/>
      <c r="GL38" s="431"/>
      <c r="GM38" s="431"/>
      <c r="GN38" s="431"/>
      <c r="GO38" s="431"/>
      <c r="GP38" s="431"/>
      <c r="GQ38" s="431"/>
      <c r="GR38" s="431"/>
      <c r="GS38" s="431"/>
      <c r="GT38" s="431"/>
      <c r="GU38" s="431"/>
      <c r="GV38" s="431"/>
      <c r="GW38" s="431"/>
      <c r="GX38" s="431"/>
      <c r="GY38" s="431"/>
      <c r="GZ38" s="431"/>
      <c r="HA38" s="431"/>
      <c r="HB38" s="431"/>
      <c r="HC38" s="431"/>
      <c r="HD38" s="431"/>
      <c r="HE38" s="431"/>
      <c r="HF38" s="431"/>
      <c r="HG38" s="431"/>
      <c r="HH38" s="431"/>
      <c r="HI38" s="431"/>
      <c r="HJ38" s="431"/>
      <c r="HK38" s="431"/>
      <c r="HL38" s="431"/>
      <c r="HM38" s="431"/>
      <c r="HN38" s="431"/>
      <c r="HO38" s="431"/>
      <c r="HP38" s="431"/>
      <c r="HQ38" s="431"/>
      <c r="HR38" s="431"/>
      <c r="HS38" s="431"/>
      <c r="HT38" s="431"/>
      <c r="HU38" s="431"/>
      <c r="HV38" s="431"/>
      <c r="HW38" s="431"/>
      <c r="IM38" s="484"/>
      <c r="IN38" s="485"/>
      <c r="IO38" s="485"/>
      <c r="IP38" s="485"/>
      <c r="IQ38" s="485"/>
      <c r="IR38" s="485"/>
      <c r="IS38" s="485"/>
      <c r="IT38" s="485"/>
      <c r="IU38" s="485"/>
      <c r="IV38" s="485"/>
      <c r="IW38" s="485"/>
      <c r="IX38" s="485"/>
      <c r="IY38" s="485"/>
      <c r="IZ38" s="485"/>
      <c r="JA38" s="485"/>
      <c r="JB38" s="485"/>
      <c r="JC38" s="486"/>
      <c r="JD38" s="485"/>
      <c r="JE38" s="485"/>
      <c r="JF38" s="453"/>
      <c r="JG38" s="453"/>
      <c r="JH38" s="453"/>
      <c r="JI38" s="453"/>
      <c r="JJ38" s="453"/>
      <c r="JK38" s="453"/>
      <c r="JL38" s="453"/>
      <c r="JM38" s="453"/>
      <c r="JN38" s="453"/>
      <c r="JO38" s="453"/>
      <c r="JP38" s="453"/>
      <c r="JQ38" s="453"/>
      <c r="JT38" s="437">
        <v>35</v>
      </c>
      <c r="JU38" s="573">
        <f t="shared" si="26"/>
        <v>0</v>
      </c>
      <c r="JV38" s="453">
        <v>0</v>
      </c>
      <c r="JW38" s="453">
        <v>0</v>
      </c>
      <c r="JX38" s="453">
        <v>0</v>
      </c>
      <c r="JY38" s="453">
        <v>0</v>
      </c>
      <c r="JZ38" s="453">
        <v>0</v>
      </c>
      <c r="KG38" s="437">
        <v>35</v>
      </c>
      <c r="KH38" s="463">
        <f t="shared" si="19"/>
        <v>10</v>
      </c>
      <c r="KI38" s="453">
        <v>0</v>
      </c>
      <c r="KJ38" s="453">
        <v>0</v>
      </c>
      <c r="KK38" s="453">
        <v>0</v>
      </c>
      <c r="KL38" s="453">
        <v>0</v>
      </c>
      <c r="KM38" s="453">
        <v>0</v>
      </c>
    </row>
    <row r="39" spans="1:304" ht="15" x14ac:dyDescent="0.25">
      <c r="B39" s="427" t="s">
        <v>869</v>
      </c>
      <c r="FX39" s="431"/>
      <c r="FY39" s="431"/>
      <c r="FZ39" s="431"/>
      <c r="GA39" s="431"/>
      <c r="GB39" s="431"/>
      <c r="GC39" s="431"/>
      <c r="GD39" s="431"/>
      <c r="GE39" s="431"/>
      <c r="GF39" s="431"/>
      <c r="GG39" s="431"/>
      <c r="GH39" s="431"/>
      <c r="GI39" s="431"/>
      <c r="GJ39" s="431"/>
      <c r="GK39" s="431"/>
      <c r="GL39" s="431"/>
      <c r="GM39" s="431"/>
      <c r="GN39" s="431"/>
      <c r="GO39" s="431"/>
      <c r="GP39" s="431"/>
      <c r="GQ39" s="431"/>
      <c r="GR39" s="431"/>
      <c r="GS39" s="431"/>
      <c r="GT39" s="431"/>
      <c r="GU39" s="431"/>
      <c r="GV39" s="431"/>
      <c r="GW39" s="431"/>
      <c r="GX39" s="431"/>
      <c r="GY39" s="431"/>
      <c r="GZ39" s="431"/>
      <c r="HA39" s="431"/>
      <c r="HB39" s="431"/>
      <c r="HC39" s="431"/>
      <c r="HD39" s="431"/>
      <c r="HE39" s="431"/>
      <c r="HF39" s="431"/>
      <c r="HG39" s="431"/>
      <c r="HH39" s="431"/>
      <c r="HI39" s="431"/>
      <c r="HJ39" s="431"/>
      <c r="HK39" s="431"/>
      <c r="HL39" s="431"/>
      <c r="HM39" s="431"/>
      <c r="HN39" s="431"/>
      <c r="HO39" s="431"/>
      <c r="HP39" s="431"/>
      <c r="HQ39" s="431"/>
      <c r="HR39" s="431"/>
      <c r="HS39" s="431"/>
      <c r="HT39" s="431"/>
      <c r="HU39" s="431"/>
      <c r="HV39" s="431"/>
      <c r="HW39" s="431"/>
      <c r="IM39" s="484"/>
      <c r="IN39" s="486"/>
      <c r="IO39" s="485"/>
      <c r="IP39" s="485"/>
      <c r="IQ39" s="485"/>
      <c r="IR39" s="485"/>
      <c r="IS39" s="485"/>
      <c r="IT39" s="485"/>
      <c r="IU39" s="485"/>
      <c r="IV39" s="485"/>
      <c r="IW39" s="485"/>
      <c r="IX39" s="485"/>
      <c r="IY39" s="485"/>
      <c r="IZ39" s="485"/>
      <c r="JA39" s="485"/>
      <c r="JB39" s="485"/>
      <c r="JC39" s="485"/>
      <c r="JD39" s="485"/>
      <c r="JE39" s="485"/>
      <c r="JF39" s="453"/>
      <c r="JG39" s="453"/>
      <c r="JH39" s="453"/>
      <c r="JI39" s="453"/>
      <c r="JJ39" s="453"/>
      <c r="JK39" s="453"/>
      <c r="JL39" s="453"/>
      <c r="JM39" s="453"/>
      <c r="JN39" s="453"/>
      <c r="JO39" s="453"/>
      <c r="JP39" s="453"/>
      <c r="JQ39" s="453"/>
      <c r="JT39" s="437">
        <v>36</v>
      </c>
      <c r="JU39" s="573">
        <f t="shared" si="26"/>
        <v>0</v>
      </c>
      <c r="JV39" s="453">
        <v>0</v>
      </c>
      <c r="JW39" s="453">
        <v>0</v>
      </c>
      <c r="JX39" s="453">
        <v>0</v>
      </c>
      <c r="JY39" s="453">
        <v>0</v>
      </c>
      <c r="JZ39" s="453">
        <v>0</v>
      </c>
      <c r="KG39" s="437">
        <v>36</v>
      </c>
      <c r="KH39" s="463">
        <f t="shared" si="19"/>
        <v>10</v>
      </c>
      <c r="KI39" s="453">
        <v>0</v>
      </c>
      <c r="KJ39" s="453">
        <v>0</v>
      </c>
      <c r="KK39" s="453">
        <v>0</v>
      </c>
      <c r="KL39" s="453">
        <v>0</v>
      </c>
      <c r="KM39" s="453">
        <v>0</v>
      </c>
    </row>
    <row r="40" spans="1:304" ht="15" x14ac:dyDescent="0.25">
      <c r="AX40"/>
      <c r="AY40"/>
      <c r="AZ40"/>
      <c r="BA40"/>
      <c r="BB40"/>
      <c r="BC40"/>
      <c r="BD40"/>
      <c r="BE40"/>
      <c r="BF40"/>
      <c r="BG40"/>
      <c r="BH40"/>
      <c r="BI40"/>
      <c r="BJ40"/>
      <c r="BK40"/>
      <c r="IN40" s="485"/>
      <c r="IW40" s="485"/>
      <c r="IX40" s="485"/>
      <c r="IY40" s="485"/>
      <c r="JF40" s="453"/>
      <c r="JG40" s="453"/>
      <c r="JH40" s="453"/>
      <c r="JI40" s="453"/>
      <c r="JJ40" s="453"/>
      <c r="JK40" s="453"/>
      <c r="JL40" s="453"/>
      <c r="JM40" s="453"/>
      <c r="JN40" s="453"/>
      <c r="JO40" s="453"/>
      <c r="JP40" s="453"/>
      <c r="JQ40" s="453"/>
      <c r="JT40" s="437">
        <v>37</v>
      </c>
      <c r="JU40" s="573">
        <f t="shared" si="26"/>
        <v>0</v>
      </c>
      <c r="JV40" s="463"/>
      <c r="JW40" s="453">
        <v>0</v>
      </c>
      <c r="JX40" s="453">
        <v>0</v>
      </c>
      <c r="JY40" s="453">
        <v>0</v>
      </c>
      <c r="JZ40" s="453">
        <v>0</v>
      </c>
      <c r="KG40" s="437">
        <v>37</v>
      </c>
      <c r="KH40" s="463">
        <f t="shared" si="19"/>
        <v>10</v>
      </c>
      <c r="KI40" s="453">
        <v>0</v>
      </c>
      <c r="KJ40" s="453">
        <v>0</v>
      </c>
      <c r="KK40" s="453">
        <v>0</v>
      </c>
      <c r="KL40" s="453">
        <v>0</v>
      </c>
      <c r="KM40" s="453">
        <v>0</v>
      </c>
    </row>
    <row r="41" spans="1:304" ht="18" customHeight="1" x14ac:dyDescent="0.25">
      <c r="B41" s="427" t="s">
        <v>871</v>
      </c>
      <c r="AC41"/>
      <c r="AW41"/>
      <c r="AX41"/>
      <c r="AY41"/>
      <c r="AZ41"/>
      <c r="BA41"/>
      <c r="BB41"/>
      <c r="BC41"/>
      <c r="BD41"/>
      <c r="BE41"/>
      <c r="BF41"/>
      <c r="BG41"/>
      <c r="BH41"/>
      <c r="BI41"/>
      <c r="BJ41"/>
      <c r="BK41"/>
      <c r="JT41" s="437">
        <v>38</v>
      </c>
      <c r="JU41" s="573">
        <f t="shared" si="26"/>
        <v>0</v>
      </c>
      <c r="JV41" s="463"/>
      <c r="JW41" s="453">
        <v>0</v>
      </c>
      <c r="JX41" s="453">
        <v>0</v>
      </c>
      <c r="JY41" s="453">
        <v>0</v>
      </c>
      <c r="JZ41" s="453">
        <v>0</v>
      </c>
      <c r="KG41" s="437">
        <v>38</v>
      </c>
      <c r="KH41" s="463">
        <f t="shared" si="19"/>
        <v>10</v>
      </c>
      <c r="KI41" s="453">
        <v>0</v>
      </c>
      <c r="KJ41" s="453">
        <v>0</v>
      </c>
      <c r="KK41" s="453">
        <v>0</v>
      </c>
      <c r="KL41" s="453">
        <v>0</v>
      </c>
      <c r="KM41" s="453">
        <v>0</v>
      </c>
    </row>
    <row r="42" spans="1:304" ht="15" x14ac:dyDescent="0.25">
      <c r="B42" s="427" t="s">
        <v>867</v>
      </c>
      <c r="AW42"/>
      <c r="AX42"/>
      <c r="AY42"/>
      <c r="AZ42"/>
      <c r="BA42"/>
      <c r="BB42"/>
      <c r="BC42"/>
      <c r="BD42"/>
      <c r="BE42"/>
      <c r="BF42"/>
      <c r="BG42"/>
      <c r="BH42"/>
      <c r="BI42"/>
      <c r="BJ42"/>
      <c r="BK42"/>
      <c r="JT42" s="437">
        <v>39</v>
      </c>
      <c r="JU42" s="573">
        <f t="shared" si="26"/>
        <v>0</v>
      </c>
      <c r="JV42" s="463"/>
      <c r="JW42" s="453">
        <v>0</v>
      </c>
      <c r="JX42" s="453">
        <v>0</v>
      </c>
      <c r="JY42" s="453">
        <v>0</v>
      </c>
      <c r="JZ42" s="453">
        <v>0</v>
      </c>
      <c r="KG42" s="437">
        <v>39</v>
      </c>
      <c r="KH42" s="463">
        <f t="shared" si="19"/>
        <v>10</v>
      </c>
      <c r="KI42" s="453">
        <v>0</v>
      </c>
      <c r="KJ42" s="453">
        <v>0</v>
      </c>
      <c r="KK42" s="453">
        <v>0</v>
      </c>
      <c r="KL42" s="453">
        <v>0</v>
      </c>
      <c r="KM42" s="453">
        <v>0</v>
      </c>
    </row>
    <row r="43" spans="1:304" ht="15" x14ac:dyDescent="0.25">
      <c r="B43" s="427" t="s">
        <v>868</v>
      </c>
      <c r="AQ43"/>
      <c r="AR43"/>
      <c r="AS43"/>
      <c r="AT43"/>
      <c r="AU43"/>
      <c r="AV43"/>
      <c r="AW43"/>
      <c r="AX43"/>
      <c r="AY43"/>
      <c r="AZ43"/>
      <c r="BA43"/>
      <c r="BB43"/>
      <c r="BC43"/>
      <c r="BD43"/>
      <c r="BE43"/>
      <c r="BF43"/>
      <c r="BG43"/>
      <c r="BH43"/>
      <c r="BI43"/>
      <c r="BJ43"/>
      <c r="BK43"/>
      <c r="IL43" s="484"/>
      <c r="JR43" s="484"/>
      <c r="JT43" s="437">
        <v>40</v>
      </c>
      <c r="JU43" s="573">
        <f t="shared" si="26"/>
        <v>0</v>
      </c>
      <c r="JV43" s="463"/>
      <c r="JW43" s="453">
        <v>0</v>
      </c>
      <c r="JX43" s="453">
        <v>0</v>
      </c>
      <c r="JY43" s="453">
        <v>0</v>
      </c>
      <c r="JZ43" s="453">
        <v>0</v>
      </c>
      <c r="KG43" s="437">
        <v>40</v>
      </c>
      <c r="KH43" s="463">
        <f t="shared" si="19"/>
        <v>10</v>
      </c>
      <c r="KI43" s="453">
        <v>0</v>
      </c>
      <c r="KJ43" s="453">
        <v>0</v>
      </c>
      <c r="KK43" s="453">
        <v>0</v>
      </c>
      <c r="KL43" s="453">
        <v>0</v>
      </c>
      <c r="KM43" s="453">
        <v>0</v>
      </c>
    </row>
    <row r="44" spans="1:304" ht="15" customHeight="1" x14ac:dyDescent="0.25">
      <c r="AQ44"/>
      <c r="AR44"/>
      <c r="AS44"/>
      <c r="AT44"/>
      <c r="AU44"/>
      <c r="AV44"/>
      <c r="AW44"/>
      <c r="AX44"/>
      <c r="AY44"/>
      <c r="AZ44"/>
      <c r="BA44"/>
      <c r="BB44"/>
      <c r="BC44"/>
      <c r="BD44"/>
      <c r="BE44"/>
      <c r="BF44"/>
      <c r="BG44"/>
      <c r="BH44"/>
      <c r="BI44"/>
      <c r="BJ44"/>
      <c r="BK44"/>
      <c r="IL44" s="484"/>
      <c r="IM44" s="588" t="s">
        <v>683</v>
      </c>
      <c r="IN44" s="656" t="e">
        <f>AVERAGEIFS(IN34:IS34, IN34:IS34, "&gt;0", IN34:IS34, "&lt;11")</f>
        <v>#DIV/0!</v>
      </c>
      <c r="IO44" s="657"/>
      <c r="IP44" s="657"/>
      <c r="IQ44" s="657"/>
      <c r="IR44" s="657"/>
      <c r="IS44" s="658"/>
      <c r="IT44" s="805" t="e">
        <f>AVERAGEIFS(IT34:IY34, IT34:IY34, "&gt;0", IT34:IY34, "&lt;11")</f>
        <v>#DIV/0!</v>
      </c>
      <c r="IU44" s="806"/>
      <c r="IV44" s="806"/>
      <c r="IW44" s="806"/>
      <c r="IX44" s="806"/>
      <c r="IY44" s="807"/>
      <c r="IZ44" s="801" t="e">
        <f>AVERAGEIFS(IZ34:JE34, IZ34:JE34, "&gt;0", IZ34:JE34, "&lt;11")</f>
        <v>#DIV/0!</v>
      </c>
      <c r="JA44" s="802"/>
      <c r="JB44" s="802"/>
      <c r="JC44" s="802"/>
      <c r="JD44" s="802"/>
      <c r="JE44" s="803"/>
      <c r="JF44" s="808" t="e">
        <f>AVERAGEIFS(JF34:JK34, JF34:JK34, "&gt;0", JF34:JK34, "&lt;11")</f>
        <v>#DIV/0!</v>
      </c>
      <c r="JG44" s="809"/>
      <c r="JH44" s="809"/>
      <c r="JI44" s="809"/>
      <c r="JJ44" s="809"/>
      <c r="JK44" s="810"/>
      <c r="JL44" s="653" t="e">
        <f>AVERAGEIFS(JL34:JQ34, JL34:JQ34, "&gt;0", JL34:JQ34, "&lt;11")</f>
        <v>#DIV/0!</v>
      </c>
      <c r="JM44" s="654"/>
      <c r="JN44" s="654"/>
      <c r="JO44" s="654"/>
      <c r="JP44" s="654"/>
      <c r="JQ44" s="655"/>
      <c r="JR44" s="484"/>
      <c r="JT44" s="437">
        <v>41</v>
      </c>
      <c r="JU44" s="573"/>
      <c r="JV44" s="463"/>
      <c r="JW44" s="453">
        <v>0</v>
      </c>
      <c r="JX44" s="453">
        <v>0</v>
      </c>
      <c r="JY44" s="453">
        <v>0</v>
      </c>
      <c r="JZ44" s="453">
        <v>0</v>
      </c>
      <c r="KG44" s="437">
        <v>41</v>
      </c>
      <c r="KH44" s="463">
        <f t="shared" si="19"/>
        <v>10</v>
      </c>
      <c r="KI44" s="453">
        <v>0</v>
      </c>
      <c r="KJ44" s="453">
        <v>0</v>
      </c>
      <c r="KK44" s="453">
        <v>0</v>
      </c>
      <c r="KL44" s="453">
        <v>0</v>
      </c>
      <c r="KM44" s="453">
        <v>0</v>
      </c>
    </row>
    <row r="45" spans="1:304" ht="16.5" customHeight="1" x14ac:dyDescent="0.25">
      <c r="IL45" s="484"/>
      <c r="IM45" s="588" t="s">
        <v>681</v>
      </c>
      <c r="IN45" s="631" t="s">
        <v>682</v>
      </c>
      <c r="IO45" s="632"/>
      <c r="IP45" s="632"/>
      <c r="IQ45" s="632"/>
      <c r="IR45" s="632"/>
      <c r="IS45" s="633"/>
      <c r="IT45" s="628" t="s">
        <v>25</v>
      </c>
      <c r="IU45" s="629"/>
      <c r="IV45" s="629"/>
      <c r="IW45" s="629"/>
      <c r="IX45" s="629"/>
      <c r="IY45" s="630"/>
      <c r="IZ45" s="625" t="s">
        <v>19</v>
      </c>
      <c r="JA45" s="626"/>
      <c r="JB45" s="626"/>
      <c r="JC45" s="626"/>
      <c r="JD45" s="626"/>
      <c r="JE45" s="627"/>
      <c r="JF45" s="634" t="s">
        <v>770</v>
      </c>
      <c r="JG45" s="635"/>
      <c r="JH45" s="635"/>
      <c r="JI45" s="635"/>
      <c r="JJ45" s="635"/>
      <c r="JK45" s="636"/>
      <c r="JL45" s="637" t="s">
        <v>860</v>
      </c>
      <c r="JM45" s="638"/>
      <c r="JN45" s="638"/>
      <c r="JO45" s="638"/>
      <c r="JP45" s="638"/>
      <c r="JQ45" s="639"/>
      <c r="JR45" s="484"/>
      <c r="JT45" s="437">
        <v>42</v>
      </c>
      <c r="JU45" s="573"/>
      <c r="JV45" s="463"/>
      <c r="JW45" s="453">
        <v>0</v>
      </c>
      <c r="JX45" s="453">
        <v>0</v>
      </c>
      <c r="JY45" s="453">
        <v>0</v>
      </c>
      <c r="JZ45" s="453">
        <v>0</v>
      </c>
      <c r="KG45" s="437">
        <v>42</v>
      </c>
      <c r="KH45" s="463">
        <f t="shared" si="19"/>
        <v>10</v>
      </c>
      <c r="KI45" s="453">
        <v>0</v>
      </c>
      <c r="KJ45" s="453">
        <v>0</v>
      </c>
      <c r="KK45" s="453">
        <v>0</v>
      </c>
      <c r="KL45" s="453">
        <v>0</v>
      </c>
      <c r="KM45" s="453">
        <v>0</v>
      </c>
    </row>
    <row r="46" spans="1:304" ht="15.75" x14ac:dyDescent="0.25">
      <c r="AO46" s="432"/>
      <c r="AP46" s="433"/>
      <c r="AQ46" s="434"/>
      <c r="JT46" s="437">
        <v>43</v>
      </c>
      <c r="JU46" s="573"/>
      <c r="JV46" s="463"/>
      <c r="JW46" s="453">
        <v>0</v>
      </c>
      <c r="JX46" s="453">
        <v>0</v>
      </c>
      <c r="JY46" s="453">
        <v>0</v>
      </c>
      <c r="JZ46" s="453">
        <v>0</v>
      </c>
      <c r="KG46" s="437">
        <v>43</v>
      </c>
      <c r="KH46" s="463">
        <f t="shared" si="19"/>
        <v>10</v>
      </c>
      <c r="KI46" s="453">
        <v>0</v>
      </c>
      <c r="KJ46" s="453">
        <v>0</v>
      </c>
      <c r="KK46" s="453">
        <v>0</v>
      </c>
      <c r="KL46" s="453">
        <v>0</v>
      </c>
      <c r="KM46" s="453">
        <v>0</v>
      </c>
    </row>
    <row r="47" spans="1:304" ht="15" x14ac:dyDescent="0.25">
      <c r="AO47" s="737"/>
      <c r="AP47" s="738"/>
      <c r="AQ47" s="435"/>
      <c r="IM47" s="484"/>
      <c r="IN47" s="485"/>
      <c r="IO47" s="485"/>
      <c r="IP47" s="485"/>
      <c r="IQ47" s="485"/>
      <c r="IR47" s="485"/>
      <c r="IS47" s="485"/>
      <c r="IT47" s="485"/>
      <c r="IU47" s="485"/>
      <c r="IV47" s="486"/>
      <c r="IW47" s="485"/>
      <c r="IX47" s="485"/>
      <c r="IY47" s="486"/>
      <c r="IZ47" s="485"/>
      <c r="JA47" s="485"/>
      <c r="JB47" s="485"/>
      <c r="JC47" s="485"/>
      <c r="JD47" s="485"/>
      <c r="JE47" s="485"/>
      <c r="JF47" s="485"/>
      <c r="JG47" s="485"/>
      <c r="JH47" s="485"/>
      <c r="JI47" s="485"/>
      <c r="JJ47" s="485"/>
      <c r="JK47" s="485"/>
      <c r="JL47" s="485"/>
      <c r="JM47" s="485"/>
      <c r="JN47" s="485"/>
      <c r="JO47" s="485"/>
      <c r="JP47" s="485"/>
      <c r="JQ47" s="485"/>
      <c r="JT47" s="437">
        <v>44</v>
      </c>
      <c r="JU47" s="573"/>
      <c r="JV47" s="463"/>
      <c r="JW47" s="453">
        <v>0</v>
      </c>
      <c r="JX47" s="453">
        <v>0</v>
      </c>
      <c r="JY47" s="453">
        <v>0</v>
      </c>
      <c r="JZ47" s="453">
        <v>0</v>
      </c>
      <c r="KG47" s="437">
        <v>44</v>
      </c>
      <c r="KH47" s="463">
        <f t="shared" si="19"/>
        <v>10</v>
      </c>
      <c r="KI47" s="453">
        <v>0</v>
      </c>
      <c r="KJ47" s="453">
        <v>0</v>
      </c>
      <c r="KK47" s="453">
        <v>0</v>
      </c>
      <c r="KL47" s="453">
        <v>0</v>
      </c>
      <c r="KM47" s="453">
        <v>0</v>
      </c>
    </row>
    <row r="48" spans="1:304" ht="15" x14ac:dyDescent="0.25">
      <c r="AO48" s="737"/>
      <c r="AP48" s="738"/>
      <c r="AQ48" s="435"/>
      <c r="IM48" s="484"/>
      <c r="IN48" s="485"/>
      <c r="IO48" s="485"/>
      <c r="IP48" s="485"/>
      <c r="IQ48" s="485"/>
      <c r="IR48" s="485"/>
      <c r="IS48" s="485"/>
      <c r="IT48" s="485"/>
      <c r="IU48" s="485"/>
      <c r="IV48" s="581"/>
      <c r="IW48" s="485"/>
      <c r="IX48" s="485"/>
      <c r="IY48" s="485"/>
      <c r="IZ48" s="485"/>
      <c r="JA48" s="485"/>
      <c r="JB48" s="485"/>
      <c r="JC48" s="485"/>
      <c r="JD48" s="485"/>
      <c r="JE48" s="485"/>
      <c r="JF48" s="485"/>
      <c r="JG48" s="485"/>
      <c r="JH48" s="485"/>
      <c r="JI48" s="485"/>
      <c r="JJ48" s="485"/>
      <c r="JK48" s="485"/>
      <c r="JL48" s="485"/>
      <c r="JM48" s="485"/>
      <c r="JN48" s="485"/>
      <c r="JO48" s="485"/>
      <c r="JP48" s="485"/>
      <c r="JQ48" s="485"/>
      <c r="JT48" s="437">
        <v>45</v>
      </c>
      <c r="JU48" s="573"/>
      <c r="JV48" s="463"/>
      <c r="JW48" s="453">
        <v>0</v>
      </c>
      <c r="JX48" s="453">
        <v>0</v>
      </c>
      <c r="JY48" s="453">
        <v>0</v>
      </c>
      <c r="JZ48" s="453">
        <v>0</v>
      </c>
      <c r="KG48" s="437">
        <v>45</v>
      </c>
      <c r="KH48" s="463">
        <f t="shared" si="19"/>
        <v>10</v>
      </c>
      <c r="KI48" s="453">
        <v>0</v>
      </c>
      <c r="KJ48" s="453">
        <v>0</v>
      </c>
      <c r="KK48" s="453">
        <v>0</v>
      </c>
      <c r="KL48" s="453">
        <v>0</v>
      </c>
      <c r="KM48" s="453">
        <v>0</v>
      </c>
    </row>
    <row r="49" spans="41:299" ht="15" x14ac:dyDescent="0.25">
      <c r="AO49" s="737"/>
      <c r="AP49" s="738"/>
      <c r="AQ49" s="435"/>
      <c r="IM49" s="484"/>
      <c r="IN49" s="485"/>
      <c r="IO49" s="485"/>
      <c r="IP49" s="485"/>
      <c r="IQ49" s="485"/>
      <c r="IR49" s="485"/>
      <c r="IS49" s="485"/>
      <c r="IT49" s="485"/>
      <c r="IU49" s="485"/>
      <c r="IV49" s="582"/>
      <c r="IW49" s="485"/>
      <c r="IX49" s="485"/>
      <c r="IY49" s="485"/>
      <c r="IZ49" s="485"/>
      <c r="JA49" s="485"/>
      <c r="JB49" s="485"/>
      <c r="JC49" s="485"/>
      <c r="JD49" s="485"/>
      <c r="JE49" s="485"/>
      <c r="JF49" s="485"/>
      <c r="JG49" s="485"/>
      <c r="JH49" s="485"/>
      <c r="JI49" s="485"/>
      <c r="JJ49" s="485"/>
      <c r="JK49" s="485"/>
      <c r="JL49" s="485"/>
      <c r="JM49" s="485"/>
      <c r="JN49" s="485"/>
      <c r="JO49" s="485"/>
      <c r="JP49" s="485"/>
      <c r="JQ49" s="485"/>
      <c r="JT49" s="437">
        <v>46</v>
      </c>
      <c r="JU49" s="573"/>
      <c r="JV49" s="463"/>
      <c r="JW49" s="453">
        <v>0</v>
      </c>
      <c r="JX49" s="453">
        <v>0</v>
      </c>
      <c r="JY49" s="453">
        <v>0</v>
      </c>
      <c r="JZ49" s="453">
        <v>0</v>
      </c>
      <c r="KG49" s="437">
        <v>46</v>
      </c>
      <c r="KH49" s="463">
        <f t="shared" si="19"/>
        <v>10</v>
      </c>
      <c r="KI49" s="453">
        <v>0</v>
      </c>
      <c r="KJ49" s="453">
        <v>0</v>
      </c>
      <c r="KK49" s="453">
        <v>0</v>
      </c>
      <c r="KL49" s="453">
        <v>0</v>
      </c>
      <c r="KM49" s="453">
        <v>0</v>
      </c>
    </row>
    <row r="50" spans="41:299" ht="15" x14ac:dyDescent="0.25">
      <c r="AO50" s="737"/>
      <c r="AP50" s="736"/>
      <c r="AQ50" s="435"/>
      <c r="IV50" s="583"/>
      <c r="JT50" s="437">
        <v>47</v>
      </c>
      <c r="JU50" s="573"/>
      <c r="JV50" s="463"/>
      <c r="JW50" s="453">
        <v>0</v>
      </c>
      <c r="JX50" s="453">
        <v>0</v>
      </c>
      <c r="JY50" s="453">
        <v>0</v>
      </c>
      <c r="JZ50" s="453">
        <v>0</v>
      </c>
      <c r="KG50" s="437">
        <v>47</v>
      </c>
      <c r="KH50" s="463">
        <f t="shared" si="19"/>
        <v>10</v>
      </c>
      <c r="KI50" s="453">
        <v>0</v>
      </c>
      <c r="KJ50" s="453">
        <v>0</v>
      </c>
      <c r="KK50" s="453">
        <v>0</v>
      </c>
      <c r="KL50" s="453">
        <v>0</v>
      </c>
      <c r="KM50" s="453">
        <v>0</v>
      </c>
    </row>
    <row r="51" spans="41:299" ht="15" x14ac:dyDescent="0.25">
      <c r="AO51" s="737"/>
      <c r="AP51" s="736"/>
      <c r="AQ51" s="435"/>
      <c r="IV51" s="583"/>
      <c r="JT51" s="437">
        <v>48</v>
      </c>
      <c r="JU51" s="573">
        <v>0</v>
      </c>
      <c r="JV51" s="463"/>
      <c r="JW51" s="453">
        <v>0</v>
      </c>
      <c r="JX51" s="453">
        <v>0</v>
      </c>
      <c r="JY51" s="453">
        <v>0</v>
      </c>
      <c r="JZ51" s="453">
        <v>0</v>
      </c>
      <c r="KG51" s="437">
        <v>48</v>
      </c>
      <c r="KH51" s="463">
        <f t="shared" si="19"/>
        <v>10</v>
      </c>
      <c r="KI51" s="453">
        <v>0</v>
      </c>
      <c r="KJ51" s="453">
        <v>0</v>
      </c>
      <c r="KK51" s="453">
        <v>0</v>
      </c>
      <c r="KL51" s="453">
        <v>0</v>
      </c>
      <c r="KM51" s="453">
        <v>0</v>
      </c>
    </row>
    <row r="52" spans="41:299" ht="15" x14ac:dyDescent="0.25">
      <c r="AO52" s="737"/>
      <c r="AP52" s="736"/>
      <c r="AQ52" s="435"/>
      <c r="IN52" s="486"/>
      <c r="IV52" s="583"/>
      <c r="JT52" s="437">
        <v>49</v>
      </c>
      <c r="JU52" s="573"/>
      <c r="JV52" s="463"/>
      <c r="JW52" s="453">
        <v>0</v>
      </c>
      <c r="JX52" s="453">
        <v>0</v>
      </c>
      <c r="JY52" s="453">
        <v>0</v>
      </c>
      <c r="JZ52" s="453">
        <v>0</v>
      </c>
      <c r="KG52" s="437">
        <v>49</v>
      </c>
      <c r="KH52" s="463">
        <f t="shared" ref="KH52:KH75" si="27">IF(IR$34=0,10,0)</f>
        <v>10</v>
      </c>
      <c r="KI52" s="453">
        <v>0</v>
      </c>
      <c r="KJ52" s="453">
        <v>0</v>
      </c>
      <c r="KK52" s="453">
        <v>0</v>
      </c>
      <c r="KL52" s="453">
        <v>0</v>
      </c>
      <c r="KM52" s="453">
        <v>0</v>
      </c>
    </row>
    <row r="53" spans="41:299" ht="15" x14ac:dyDescent="0.25">
      <c r="AO53" s="735"/>
      <c r="AP53" s="736"/>
      <c r="AQ53" s="435"/>
      <c r="JT53" s="437">
        <v>50</v>
      </c>
      <c r="JU53" s="573"/>
      <c r="JV53" s="463"/>
      <c r="JW53" s="453">
        <v>0</v>
      </c>
      <c r="JX53" s="453">
        <v>0</v>
      </c>
      <c r="JY53" s="453">
        <v>0</v>
      </c>
      <c r="JZ53" s="453">
        <v>0</v>
      </c>
      <c r="KG53" s="437">
        <v>50</v>
      </c>
      <c r="KH53" s="463">
        <f t="shared" si="27"/>
        <v>10</v>
      </c>
      <c r="KI53" s="453">
        <v>0</v>
      </c>
      <c r="KJ53" s="453">
        <v>0</v>
      </c>
      <c r="KK53" s="453">
        <v>0</v>
      </c>
      <c r="KL53" s="453">
        <v>0</v>
      </c>
      <c r="KM53" s="453">
        <v>0</v>
      </c>
    </row>
    <row r="54" spans="41:299" ht="15" x14ac:dyDescent="0.25">
      <c r="AO54" s="735"/>
      <c r="AP54" s="736"/>
      <c r="AQ54" s="435"/>
      <c r="JT54" s="437">
        <v>51</v>
      </c>
      <c r="JU54" s="573"/>
      <c r="JV54" s="463"/>
      <c r="JW54" s="453">
        <v>0</v>
      </c>
      <c r="JX54" s="453">
        <v>0</v>
      </c>
      <c r="JY54" s="453">
        <v>0</v>
      </c>
      <c r="JZ54" s="453">
        <v>0</v>
      </c>
      <c r="KG54" s="437">
        <v>51</v>
      </c>
      <c r="KH54" s="463">
        <f t="shared" si="27"/>
        <v>10</v>
      </c>
      <c r="KI54" s="453">
        <v>0</v>
      </c>
      <c r="KJ54" s="453">
        <v>0</v>
      </c>
      <c r="KK54" s="453">
        <v>0</v>
      </c>
      <c r="KL54" s="453">
        <v>0</v>
      </c>
      <c r="KM54" s="453">
        <v>0</v>
      </c>
    </row>
    <row r="55" spans="41:299" ht="15" x14ac:dyDescent="0.25">
      <c r="AO55" s="735"/>
      <c r="AP55" s="736"/>
      <c r="AQ55" s="435"/>
      <c r="JT55" s="437">
        <v>52</v>
      </c>
      <c r="JU55" s="573"/>
      <c r="JV55" s="463"/>
      <c r="JW55" s="453">
        <v>0</v>
      </c>
      <c r="JX55" s="453">
        <v>0</v>
      </c>
      <c r="JY55" s="453">
        <v>0</v>
      </c>
      <c r="JZ55" s="453">
        <v>0</v>
      </c>
      <c r="KG55" s="437">
        <v>52</v>
      </c>
      <c r="KH55" s="463">
        <f t="shared" si="27"/>
        <v>10</v>
      </c>
      <c r="KI55" s="453">
        <v>0</v>
      </c>
      <c r="KJ55" s="453">
        <v>0</v>
      </c>
      <c r="KK55" s="453">
        <v>0</v>
      </c>
      <c r="KL55" s="453">
        <v>0</v>
      </c>
      <c r="KM55" s="453">
        <v>0</v>
      </c>
    </row>
    <row r="56" spans="41:299" ht="15" x14ac:dyDescent="0.25">
      <c r="AO56" s="735"/>
      <c r="AP56" s="736"/>
      <c r="AQ56" s="435"/>
      <c r="JT56" s="437">
        <v>53</v>
      </c>
      <c r="JU56" s="573"/>
      <c r="JV56" s="463"/>
      <c r="JW56" s="453">
        <v>0</v>
      </c>
      <c r="JX56" s="453">
        <v>0</v>
      </c>
      <c r="JY56" s="453">
        <v>0</v>
      </c>
      <c r="JZ56" s="453">
        <v>0</v>
      </c>
      <c r="KG56" s="437">
        <v>53</v>
      </c>
      <c r="KH56" s="463">
        <f t="shared" si="27"/>
        <v>10</v>
      </c>
      <c r="KI56" s="453">
        <v>0</v>
      </c>
      <c r="KJ56" s="453">
        <v>0</v>
      </c>
      <c r="KK56" s="453">
        <v>0</v>
      </c>
      <c r="KL56" s="453">
        <v>0</v>
      </c>
      <c r="KM56" s="453">
        <v>0</v>
      </c>
    </row>
    <row r="57" spans="41:299" ht="15" x14ac:dyDescent="0.25">
      <c r="AO57" s="735"/>
      <c r="AP57" s="736"/>
      <c r="AQ57" s="435"/>
      <c r="JT57" s="437">
        <v>54</v>
      </c>
      <c r="JU57" s="573"/>
      <c r="JV57" s="463"/>
      <c r="JW57" s="453">
        <v>0</v>
      </c>
      <c r="JX57" s="453">
        <v>0</v>
      </c>
      <c r="JY57" s="453">
        <v>0</v>
      </c>
      <c r="JZ57" s="453">
        <v>0</v>
      </c>
      <c r="KG57" s="437">
        <v>54</v>
      </c>
      <c r="KH57" s="463">
        <f t="shared" si="27"/>
        <v>10</v>
      </c>
      <c r="KI57" s="453">
        <v>0</v>
      </c>
      <c r="KJ57" s="453">
        <v>0</v>
      </c>
      <c r="KK57" s="453">
        <v>0</v>
      </c>
      <c r="KL57" s="453">
        <v>0</v>
      </c>
      <c r="KM57" s="453">
        <v>0</v>
      </c>
    </row>
    <row r="58" spans="41:299" ht="15" x14ac:dyDescent="0.25">
      <c r="AO58" s="735"/>
      <c r="AP58" s="736"/>
      <c r="AQ58" s="435"/>
      <c r="JT58" s="437">
        <v>55</v>
      </c>
      <c r="JU58" s="573"/>
      <c r="JV58" s="463"/>
      <c r="JW58" s="453">
        <v>0</v>
      </c>
      <c r="JX58" s="453">
        <v>0</v>
      </c>
      <c r="JY58" s="453">
        <v>0</v>
      </c>
      <c r="JZ58" s="453">
        <v>0</v>
      </c>
      <c r="KG58" s="437">
        <v>55</v>
      </c>
      <c r="KH58" s="463">
        <f t="shared" si="27"/>
        <v>10</v>
      </c>
      <c r="KI58" s="453">
        <v>0</v>
      </c>
      <c r="KJ58" s="453">
        <v>0</v>
      </c>
      <c r="KK58" s="453">
        <v>0</v>
      </c>
      <c r="KL58" s="453">
        <v>0</v>
      </c>
      <c r="KM58" s="453">
        <v>0</v>
      </c>
    </row>
    <row r="59" spans="41:299" ht="15" x14ac:dyDescent="0.25">
      <c r="AO59" s="735"/>
      <c r="AP59" s="736"/>
      <c r="AQ59" s="435"/>
      <c r="JT59" s="437">
        <v>56</v>
      </c>
      <c r="JU59" s="573"/>
      <c r="JV59" s="463"/>
      <c r="JW59" s="453">
        <v>0</v>
      </c>
      <c r="JX59" s="453">
        <v>0</v>
      </c>
      <c r="JY59" s="453">
        <v>0</v>
      </c>
      <c r="JZ59" s="453">
        <v>0</v>
      </c>
      <c r="KG59" s="437">
        <v>56</v>
      </c>
      <c r="KH59" s="463">
        <f t="shared" si="27"/>
        <v>10</v>
      </c>
      <c r="KI59" s="453">
        <v>0</v>
      </c>
      <c r="KJ59" s="453">
        <v>0</v>
      </c>
      <c r="KK59" s="453">
        <v>0</v>
      </c>
      <c r="KL59" s="453">
        <v>0</v>
      </c>
      <c r="KM59" s="453">
        <v>0</v>
      </c>
    </row>
    <row r="60" spans="41:299" ht="15" x14ac:dyDescent="0.25">
      <c r="AO60" s="735"/>
      <c r="AP60" s="736"/>
      <c r="AQ60" s="435"/>
      <c r="JT60" s="437">
        <v>57</v>
      </c>
      <c r="JU60" s="573">
        <f t="shared" ref="JU60:JU67" si="28">IR$34</f>
        <v>0</v>
      </c>
      <c r="JV60" s="463"/>
      <c r="JW60" s="453">
        <v>0</v>
      </c>
      <c r="JX60" s="453">
        <v>0</v>
      </c>
      <c r="JY60" s="453">
        <v>0</v>
      </c>
      <c r="JZ60" s="453">
        <v>0</v>
      </c>
      <c r="KG60" s="437">
        <v>57</v>
      </c>
      <c r="KH60" s="463">
        <f t="shared" si="27"/>
        <v>10</v>
      </c>
      <c r="KI60" s="453">
        <v>0</v>
      </c>
      <c r="KJ60" s="453">
        <v>0</v>
      </c>
      <c r="KK60" s="453">
        <v>0</v>
      </c>
      <c r="KL60" s="453">
        <v>0</v>
      </c>
      <c r="KM60" s="453">
        <v>0</v>
      </c>
    </row>
    <row r="61" spans="41:299" ht="15" x14ac:dyDescent="0.25">
      <c r="AO61" s="735"/>
      <c r="AP61" s="736"/>
      <c r="AQ61" s="435"/>
      <c r="JT61" s="437">
        <v>58</v>
      </c>
      <c r="JU61" s="573">
        <f t="shared" si="28"/>
        <v>0</v>
      </c>
      <c r="JV61" s="463"/>
      <c r="JW61" s="453">
        <v>0</v>
      </c>
      <c r="JX61" s="453">
        <v>0</v>
      </c>
      <c r="JY61" s="453">
        <v>0</v>
      </c>
      <c r="JZ61" s="453">
        <v>0</v>
      </c>
      <c r="KG61" s="437">
        <v>58</v>
      </c>
      <c r="KH61" s="463">
        <f t="shared" si="27"/>
        <v>10</v>
      </c>
      <c r="KI61" s="453">
        <v>0</v>
      </c>
      <c r="KJ61" s="453">
        <v>0</v>
      </c>
      <c r="KK61" s="453">
        <v>0</v>
      </c>
      <c r="KL61" s="453">
        <v>0</v>
      </c>
      <c r="KM61" s="453">
        <v>0</v>
      </c>
    </row>
    <row r="62" spans="41:299" ht="15" x14ac:dyDescent="0.25">
      <c r="AO62" s="735"/>
      <c r="AP62" s="736"/>
      <c r="AQ62" s="435"/>
      <c r="JT62" s="437">
        <v>59</v>
      </c>
      <c r="JU62" s="573">
        <f t="shared" si="28"/>
        <v>0</v>
      </c>
      <c r="JV62" s="463"/>
      <c r="JW62" s="453">
        <v>0</v>
      </c>
      <c r="JX62" s="453">
        <v>0</v>
      </c>
      <c r="JY62" s="453">
        <v>0</v>
      </c>
      <c r="JZ62" s="453">
        <v>0</v>
      </c>
      <c r="KG62" s="437">
        <v>59</v>
      </c>
      <c r="KH62" s="463">
        <f t="shared" si="27"/>
        <v>10</v>
      </c>
      <c r="KI62" s="453">
        <v>0</v>
      </c>
      <c r="KJ62" s="453">
        <v>0</v>
      </c>
      <c r="KK62" s="453">
        <v>0</v>
      </c>
      <c r="KL62" s="453">
        <v>0</v>
      </c>
      <c r="KM62" s="453">
        <v>0</v>
      </c>
    </row>
    <row r="63" spans="41:299" ht="15" x14ac:dyDescent="0.25">
      <c r="AO63" s="735"/>
      <c r="AP63" s="736"/>
      <c r="AQ63" s="435"/>
      <c r="JT63" s="437">
        <v>60</v>
      </c>
      <c r="JU63" s="573">
        <f t="shared" si="28"/>
        <v>0</v>
      </c>
      <c r="JV63" s="463"/>
      <c r="JW63" s="453">
        <v>0</v>
      </c>
      <c r="JX63" s="453">
        <v>0</v>
      </c>
      <c r="JY63" s="453">
        <v>0</v>
      </c>
      <c r="JZ63" s="453">
        <v>0</v>
      </c>
      <c r="KG63" s="437">
        <v>60</v>
      </c>
      <c r="KH63" s="463">
        <f t="shared" si="27"/>
        <v>10</v>
      </c>
      <c r="KI63" s="453">
        <v>0</v>
      </c>
      <c r="KJ63" s="453">
        <v>0</v>
      </c>
      <c r="KK63" s="453">
        <v>0</v>
      </c>
      <c r="KL63" s="453">
        <v>0</v>
      </c>
      <c r="KM63" s="453">
        <v>0</v>
      </c>
    </row>
    <row r="64" spans="41:299" ht="15" x14ac:dyDescent="0.25">
      <c r="AO64" s="735"/>
      <c r="AP64" s="736"/>
      <c r="AQ64" s="435"/>
      <c r="JT64" s="437">
        <v>61</v>
      </c>
      <c r="JU64" s="573">
        <f t="shared" si="28"/>
        <v>0</v>
      </c>
      <c r="JV64" s="463"/>
      <c r="JW64" s="453">
        <v>0</v>
      </c>
      <c r="JX64" s="453">
        <v>0</v>
      </c>
      <c r="JY64" s="453">
        <v>0</v>
      </c>
      <c r="JZ64" s="453">
        <v>0</v>
      </c>
      <c r="KG64" s="437">
        <v>61</v>
      </c>
      <c r="KH64" s="463">
        <f t="shared" si="27"/>
        <v>10</v>
      </c>
      <c r="KI64" s="453">
        <v>0</v>
      </c>
      <c r="KJ64" s="453">
        <v>0</v>
      </c>
      <c r="KK64" s="453">
        <v>0</v>
      </c>
      <c r="KL64" s="453">
        <v>0</v>
      </c>
      <c r="KM64" s="453">
        <v>0</v>
      </c>
    </row>
    <row r="65" spans="280:299" ht="15" x14ac:dyDescent="0.25">
      <c r="JT65" s="437">
        <v>62</v>
      </c>
      <c r="JU65" s="573">
        <f t="shared" si="28"/>
        <v>0</v>
      </c>
      <c r="JV65" s="463"/>
      <c r="JW65" s="453">
        <v>0</v>
      </c>
      <c r="JX65" s="453">
        <v>0</v>
      </c>
      <c r="JY65" s="453">
        <v>0</v>
      </c>
      <c r="JZ65" s="453">
        <v>0</v>
      </c>
      <c r="KG65" s="437">
        <v>62</v>
      </c>
      <c r="KH65" s="463">
        <f t="shared" si="27"/>
        <v>10</v>
      </c>
      <c r="KI65" s="453">
        <v>0</v>
      </c>
      <c r="KJ65" s="453">
        <v>0</v>
      </c>
      <c r="KK65" s="453">
        <v>0</v>
      </c>
      <c r="KL65" s="453">
        <v>0</v>
      </c>
      <c r="KM65" s="453">
        <v>0</v>
      </c>
    </row>
    <row r="66" spans="280:299" ht="15" x14ac:dyDescent="0.25">
      <c r="JT66" s="437">
        <v>63</v>
      </c>
      <c r="JU66" s="573">
        <f t="shared" si="28"/>
        <v>0</v>
      </c>
      <c r="JV66" s="463"/>
      <c r="JW66" s="453">
        <v>0</v>
      </c>
      <c r="JX66" s="453">
        <v>0</v>
      </c>
      <c r="JY66" s="453">
        <v>0</v>
      </c>
      <c r="JZ66" s="453">
        <v>0</v>
      </c>
      <c r="KG66" s="437">
        <v>63</v>
      </c>
      <c r="KH66" s="463">
        <f t="shared" si="27"/>
        <v>10</v>
      </c>
      <c r="KI66" s="453">
        <v>0</v>
      </c>
      <c r="KJ66" s="453">
        <v>0</v>
      </c>
      <c r="KK66" s="453">
        <v>0</v>
      </c>
      <c r="KL66" s="453">
        <v>0</v>
      </c>
      <c r="KM66" s="453">
        <v>0</v>
      </c>
    </row>
    <row r="67" spans="280:299" ht="15" x14ac:dyDescent="0.25">
      <c r="JT67" s="437">
        <v>64</v>
      </c>
      <c r="JU67" s="573">
        <f t="shared" si="28"/>
        <v>0</v>
      </c>
      <c r="JV67" s="463"/>
      <c r="JW67" s="453">
        <v>0</v>
      </c>
      <c r="JX67" s="453">
        <v>0</v>
      </c>
      <c r="JY67" s="453">
        <v>0</v>
      </c>
      <c r="JZ67" s="453">
        <v>0</v>
      </c>
      <c r="KG67" s="437">
        <v>64</v>
      </c>
      <c r="KH67" s="463">
        <f t="shared" si="27"/>
        <v>10</v>
      </c>
      <c r="KI67" s="453">
        <v>0</v>
      </c>
      <c r="KJ67" s="453">
        <v>0</v>
      </c>
      <c r="KK67" s="453">
        <v>0</v>
      </c>
      <c r="KL67" s="453">
        <v>0</v>
      </c>
      <c r="KM67" s="453">
        <v>0</v>
      </c>
    </row>
    <row r="68" spans="280:299" ht="15" x14ac:dyDescent="0.25">
      <c r="JT68" s="437">
        <v>65</v>
      </c>
      <c r="JU68" s="573"/>
      <c r="JV68" s="463"/>
      <c r="JW68" s="453">
        <v>0</v>
      </c>
      <c r="JX68" s="453">
        <v>0</v>
      </c>
      <c r="JY68" s="453">
        <v>0</v>
      </c>
      <c r="JZ68" s="453">
        <v>0</v>
      </c>
      <c r="KG68" s="437">
        <v>65</v>
      </c>
      <c r="KH68" s="463">
        <f t="shared" si="27"/>
        <v>10</v>
      </c>
      <c r="KI68" s="453">
        <v>0</v>
      </c>
      <c r="KJ68" s="453">
        <v>0</v>
      </c>
      <c r="KK68" s="453">
        <v>0</v>
      </c>
      <c r="KL68" s="453">
        <v>0</v>
      </c>
      <c r="KM68" s="453">
        <v>0</v>
      </c>
    </row>
    <row r="69" spans="280:299" ht="15" x14ac:dyDescent="0.25">
      <c r="JT69" s="437">
        <v>66</v>
      </c>
      <c r="JU69" s="573"/>
      <c r="JV69" s="463"/>
      <c r="JW69" s="453">
        <v>0</v>
      </c>
      <c r="JX69" s="453">
        <v>0</v>
      </c>
      <c r="JY69" s="453">
        <v>0</v>
      </c>
      <c r="JZ69" s="453">
        <v>0</v>
      </c>
      <c r="KG69" s="437">
        <v>66</v>
      </c>
      <c r="KH69" s="463">
        <f t="shared" si="27"/>
        <v>10</v>
      </c>
      <c r="KI69" s="453">
        <v>0</v>
      </c>
      <c r="KJ69" s="453">
        <v>0</v>
      </c>
      <c r="KK69" s="453">
        <v>0</v>
      </c>
      <c r="KL69" s="453">
        <v>0</v>
      </c>
      <c r="KM69" s="453">
        <v>0</v>
      </c>
    </row>
    <row r="70" spans="280:299" ht="15" x14ac:dyDescent="0.25">
      <c r="JT70" s="437">
        <v>67</v>
      </c>
      <c r="JU70" s="573"/>
      <c r="JV70" s="463"/>
      <c r="JW70" s="453">
        <v>0</v>
      </c>
      <c r="JX70" s="453">
        <v>0</v>
      </c>
      <c r="JY70" s="453">
        <v>0</v>
      </c>
      <c r="JZ70" s="453">
        <v>0</v>
      </c>
      <c r="KG70" s="437">
        <v>67</v>
      </c>
      <c r="KH70" s="463">
        <f t="shared" si="27"/>
        <v>10</v>
      </c>
      <c r="KI70" s="453">
        <v>0</v>
      </c>
      <c r="KJ70" s="453">
        <v>0</v>
      </c>
      <c r="KK70" s="453">
        <v>0</v>
      </c>
      <c r="KL70" s="453">
        <v>0</v>
      </c>
      <c r="KM70" s="453">
        <v>0</v>
      </c>
    </row>
    <row r="71" spans="280:299" ht="15" x14ac:dyDescent="0.25">
      <c r="JT71" s="437">
        <v>68</v>
      </c>
      <c r="JU71" s="573"/>
      <c r="JV71" s="463"/>
      <c r="JW71" s="453">
        <v>0</v>
      </c>
      <c r="JX71" s="453">
        <v>0</v>
      </c>
      <c r="JY71" s="453">
        <v>0</v>
      </c>
      <c r="JZ71" s="453">
        <v>0</v>
      </c>
      <c r="KG71" s="437">
        <v>68</v>
      </c>
      <c r="KH71" s="463">
        <f t="shared" si="27"/>
        <v>10</v>
      </c>
      <c r="KI71" s="453">
        <v>0</v>
      </c>
      <c r="KJ71" s="453">
        <v>0</v>
      </c>
      <c r="KK71" s="453">
        <v>0</v>
      </c>
      <c r="KL71" s="453">
        <v>0</v>
      </c>
      <c r="KM71" s="453">
        <v>0</v>
      </c>
    </row>
    <row r="72" spans="280:299" ht="15" x14ac:dyDescent="0.25">
      <c r="JT72" s="437">
        <v>69</v>
      </c>
      <c r="JU72" s="573"/>
      <c r="JV72" s="463"/>
      <c r="JW72" s="453">
        <v>0</v>
      </c>
      <c r="JX72" s="453">
        <v>0</v>
      </c>
      <c r="JY72" s="453">
        <v>0</v>
      </c>
      <c r="JZ72" s="453">
        <v>0</v>
      </c>
      <c r="KG72" s="437">
        <v>69</v>
      </c>
      <c r="KH72" s="463">
        <f t="shared" si="27"/>
        <v>10</v>
      </c>
      <c r="KI72" s="453">
        <v>0</v>
      </c>
      <c r="KJ72" s="453">
        <v>0</v>
      </c>
      <c r="KK72" s="453">
        <v>0</v>
      </c>
      <c r="KL72" s="453">
        <v>0</v>
      </c>
      <c r="KM72" s="453">
        <v>0</v>
      </c>
    </row>
    <row r="73" spans="280:299" ht="15" x14ac:dyDescent="0.25">
      <c r="JT73" s="437">
        <v>70</v>
      </c>
      <c r="JU73" s="573"/>
      <c r="JV73" s="463"/>
      <c r="JW73" s="453">
        <v>0</v>
      </c>
      <c r="JX73" s="453">
        <v>0</v>
      </c>
      <c r="JY73" s="453">
        <v>0</v>
      </c>
      <c r="JZ73" s="453">
        <v>0</v>
      </c>
      <c r="KG73" s="437">
        <v>70</v>
      </c>
      <c r="KH73" s="463">
        <f t="shared" si="27"/>
        <v>10</v>
      </c>
      <c r="KI73" s="453">
        <v>0</v>
      </c>
      <c r="KJ73" s="453">
        <v>0</v>
      </c>
      <c r="KK73" s="453">
        <v>0</v>
      </c>
      <c r="KL73" s="453">
        <v>0</v>
      </c>
      <c r="KM73" s="453">
        <v>0</v>
      </c>
    </row>
    <row r="74" spans="280:299" ht="15" x14ac:dyDescent="0.25">
      <c r="JT74" s="437">
        <v>71</v>
      </c>
      <c r="JU74" s="573"/>
      <c r="JV74" s="463"/>
      <c r="JW74" s="453">
        <v>0</v>
      </c>
      <c r="JX74" s="453">
        <v>0</v>
      </c>
      <c r="JY74" s="453">
        <v>0</v>
      </c>
      <c r="JZ74" s="453">
        <v>0</v>
      </c>
      <c r="KG74" s="437">
        <v>71</v>
      </c>
      <c r="KH74" s="463">
        <f t="shared" si="27"/>
        <v>10</v>
      </c>
      <c r="KI74" s="453">
        <v>0</v>
      </c>
      <c r="KJ74" s="453">
        <v>0</v>
      </c>
      <c r="KK74" s="453">
        <v>0</v>
      </c>
      <c r="KL74" s="453">
        <v>0</v>
      </c>
      <c r="KM74" s="453">
        <v>0</v>
      </c>
    </row>
    <row r="75" spans="280:299" ht="15.75" thickBot="1" x14ac:dyDescent="0.3">
      <c r="JT75" s="437">
        <v>72</v>
      </c>
      <c r="JU75" s="574"/>
      <c r="JV75" s="565"/>
      <c r="JW75" s="453">
        <v>0</v>
      </c>
      <c r="JX75" s="453">
        <v>0</v>
      </c>
      <c r="JY75" s="453">
        <v>0</v>
      </c>
      <c r="JZ75" s="453">
        <v>0</v>
      </c>
      <c r="KG75" s="437">
        <v>72</v>
      </c>
      <c r="KH75" s="463">
        <f t="shared" si="27"/>
        <v>10</v>
      </c>
      <c r="KI75" s="453">
        <v>0</v>
      </c>
      <c r="KJ75" s="453">
        <v>0</v>
      </c>
      <c r="KK75" s="453">
        <v>0</v>
      </c>
      <c r="KL75" s="453">
        <v>0</v>
      </c>
      <c r="KM75" s="453">
        <v>0</v>
      </c>
    </row>
    <row r="76" spans="280:299" ht="15" x14ac:dyDescent="0.25">
      <c r="JT76" s="437">
        <v>73</v>
      </c>
      <c r="JU76" s="453">
        <v>0</v>
      </c>
      <c r="JV76" s="570"/>
      <c r="JW76" s="453">
        <v>0</v>
      </c>
      <c r="JX76" s="453">
        <v>0</v>
      </c>
      <c r="JY76" s="453">
        <v>0</v>
      </c>
      <c r="JZ76" s="453">
        <v>0</v>
      </c>
      <c r="KG76" s="437">
        <v>73</v>
      </c>
      <c r="KH76" s="453">
        <v>0</v>
      </c>
      <c r="KI76" s="463">
        <f t="shared" ref="KI76:KI99" si="29">IF(IT$34=0,10,0)</f>
        <v>10</v>
      </c>
      <c r="KJ76" s="453">
        <v>0</v>
      </c>
      <c r="KK76" s="453">
        <v>0</v>
      </c>
      <c r="KL76" s="453">
        <v>0</v>
      </c>
      <c r="KM76" s="453">
        <v>0</v>
      </c>
    </row>
    <row r="77" spans="280:299" ht="15" x14ac:dyDescent="0.25">
      <c r="JT77" s="437">
        <v>74</v>
      </c>
      <c r="JU77" s="453">
        <v>0</v>
      </c>
      <c r="JV77" s="570"/>
      <c r="JW77" s="453">
        <v>0</v>
      </c>
      <c r="JX77" s="453">
        <v>0</v>
      </c>
      <c r="JY77" s="453">
        <v>0</v>
      </c>
      <c r="JZ77" s="453">
        <v>0</v>
      </c>
      <c r="KG77" s="437">
        <v>74</v>
      </c>
      <c r="KH77" s="453">
        <v>0</v>
      </c>
      <c r="KI77" s="463">
        <f t="shared" si="29"/>
        <v>10</v>
      </c>
      <c r="KJ77" s="453">
        <v>0</v>
      </c>
      <c r="KK77" s="453">
        <v>0</v>
      </c>
      <c r="KL77" s="453">
        <v>0</v>
      </c>
      <c r="KM77" s="453">
        <v>0</v>
      </c>
    </row>
    <row r="78" spans="280:299" ht="15" x14ac:dyDescent="0.25">
      <c r="JT78" s="437">
        <v>75</v>
      </c>
      <c r="JU78" s="453">
        <v>0</v>
      </c>
      <c r="JV78" s="570"/>
      <c r="JW78" s="453">
        <v>0</v>
      </c>
      <c r="JX78" s="453">
        <v>0</v>
      </c>
      <c r="JY78" s="453">
        <v>0</v>
      </c>
      <c r="JZ78" s="453">
        <v>0</v>
      </c>
      <c r="KG78" s="437">
        <v>75</v>
      </c>
      <c r="KH78" s="453">
        <v>0</v>
      </c>
      <c r="KI78" s="463">
        <f t="shared" si="29"/>
        <v>10</v>
      </c>
      <c r="KJ78" s="453">
        <v>0</v>
      </c>
      <c r="KK78" s="453">
        <v>0</v>
      </c>
      <c r="KL78" s="453">
        <v>0</v>
      </c>
      <c r="KM78" s="453">
        <v>0</v>
      </c>
    </row>
    <row r="79" spans="280:299" ht="15" x14ac:dyDescent="0.25">
      <c r="JT79" s="437">
        <v>76</v>
      </c>
      <c r="JU79" s="453">
        <v>0</v>
      </c>
      <c r="JV79" s="570"/>
      <c r="JW79" s="453">
        <v>0</v>
      </c>
      <c r="JX79" s="453">
        <v>0</v>
      </c>
      <c r="JY79" s="453">
        <v>0</v>
      </c>
      <c r="JZ79" s="453">
        <v>0</v>
      </c>
      <c r="KG79" s="437">
        <v>76</v>
      </c>
      <c r="KH79" s="453">
        <v>0</v>
      </c>
      <c r="KI79" s="463">
        <f t="shared" si="29"/>
        <v>10</v>
      </c>
      <c r="KJ79" s="453">
        <v>0</v>
      </c>
      <c r="KK79" s="453">
        <v>0</v>
      </c>
      <c r="KL79" s="453">
        <v>0</v>
      </c>
      <c r="KM79" s="453">
        <v>0</v>
      </c>
    </row>
    <row r="80" spans="280:299" ht="15" x14ac:dyDescent="0.25">
      <c r="JT80" s="437">
        <v>77</v>
      </c>
      <c r="JU80" s="453">
        <v>0</v>
      </c>
      <c r="JV80" s="570"/>
      <c r="JW80" s="453">
        <v>0</v>
      </c>
      <c r="JX80" s="453">
        <v>0</v>
      </c>
      <c r="JY80" s="453">
        <v>0</v>
      </c>
      <c r="JZ80" s="453">
        <v>0</v>
      </c>
      <c r="KG80" s="437">
        <v>77</v>
      </c>
      <c r="KH80" s="453">
        <v>0</v>
      </c>
      <c r="KI80" s="463">
        <f t="shared" si="29"/>
        <v>10</v>
      </c>
      <c r="KJ80" s="453">
        <v>0</v>
      </c>
      <c r="KK80" s="453">
        <v>0</v>
      </c>
      <c r="KL80" s="453">
        <v>0</v>
      </c>
      <c r="KM80" s="453">
        <v>0</v>
      </c>
    </row>
    <row r="81" spans="280:299" ht="15" x14ac:dyDescent="0.25">
      <c r="JT81" s="437">
        <v>78</v>
      </c>
      <c r="JU81" s="453">
        <v>0</v>
      </c>
      <c r="JV81" s="570"/>
      <c r="JW81" s="453">
        <v>0</v>
      </c>
      <c r="JX81" s="453">
        <v>0</v>
      </c>
      <c r="JY81" s="453">
        <v>0</v>
      </c>
      <c r="JZ81" s="453">
        <v>0</v>
      </c>
      <c r="KG81" s="437">
        <v>78</v>
      </c>
      <c r="KH81" s="453">
        <v>0</v>
      </c>
      <c r="KI81" s="463">
        <f t="shared" si="29"/>
        <v>10</v>
      </c>
      <c r="KJ81" s="453">
        <v>0</v>
      </c>
      <c r="KK81" s="453">
        <v>0</v>
      </c>
      <c r="KL81" s="453">
        <v>0</v>
      </c>
      <c r="KM81" s="453">
        <v>0</v>
      </c>
    </row>
    <row r="82" spans="280:299" ht="15" x14ac:dyDescent="0.25">
      <c r="JT82" s="437">
        <v>79</v>
      </c>
      <c r="JU82" s="453">
        <v>0</v>
      </c>
      <c r="JV82" s="570"/>
      <c r="JW82" s="453">
        <v>0</v>
      </c>
      <c r="JX82" s="453">
        <v>0</v>
      </c>
      <c r="JY82" s="453">
        <v>0</v>
      </c>
      <c r="JZ82" s="453">
        <v>0</v>
      </c>
      <c r="KG82" s="437">
        <v>79</v>
      </c>
      <c r="KH82" s="453">
        <v>0</v>
      </c>
      <c r="KI82" s="463">
        <f t="shared" si="29"/>
        <v>10</v>
      </c>
      <c r="KJ82" s="453">
        <v>0</v>
      </c>
      <c r="KK82" s="453">
        <v>0</v>
      </c>
      <c r="KL82" s="453">
        <v>0</v>
      </c>
      <c r="KM82" s="453">
        <v>0</v>
      </c>
    </row>
    <row r="83" spans="280:299" ht="15" x14ac:dyDescent="0.25">
      <c r="JT83" s="437">
        <v>80</v>
      </c>
      <c r="JU83" s="453">
        <v>0</v>
      </c>
      <c r="JV83" s="570"/>
      <c r="JW83" s="453">
        <v>0</v>
      </c>
      <c r="JX83" s="453">
        <v>0</v>
      </c>
      <c r="JY83" s="453">
        <v>0</v>
      </c>
      <c r="JZ83" s="453">
        <v>0</v>
      </c>
      <c r="KG83" s="437">
        <v>80</v>
      </c>
      <c r="KH83" s="453">
        <v>0</v>
      </c>
      <c r="KI83" s="463">
        <f t="shared" si="29"/>
        <v>10</v>
      </c>
      <c r="KJ83" s="453">
        <v>0</v>
      </c>
      <c r="KK83" s="453">
        <v>0</v>
      </c>
      <c r="KL83" s="453">
        <v>0</v>
      </c>
      <c r="KM83" s="453">
        <v>0</v>
      </c>
    </row>
    <row r="84" spans="280:299" ht="15" x14ac:dyDescent="0.25">
      <c r="JT84" s="437">
        <v>81</v>
      </c>
      <c r="JU84" s="453">
        <v>0</v>
      </c>
      <c r="JV84" s="570">
        <f t="shared" ref="JV84:JV91" si="30">IT$34</f>
        <v>0</v>
      </c>
      <c r="JW84" s="453">
        <v>0</v>
      </c>
      <c r="JX84" s="453">
        <v>0</v>
      </c>
      <c r="JY84" s="453">
        <v>0</v>
      </c>
      <c r="JZ84" s="453">
        <v>0</v>
      </c>
      <c r="KG84" s="437">
        <v>81</v>
      </c>
      <c r="KH84" s="453">
        <v>0</v>
      </c>
      <c r="KI84" s="463">
        <f t="shared" si="29"/>
        <v>10</v>
      </c>
      <c r="KJ84" s="453">
        <v>0</v>
      </c>
      <c r="KK84" s="453">
        <v>0</v>
      </c>
      <c r="KL84" s="453">
        <v>0</v>
      </c>
      <c r="KM84" s="453">
        <v>0</v>
      </c>
    </row>
    <row r="85" spans="280:299" ht="15" x14ac:dyDescent="0.25">
      <c r="JT85" s="437">
        <v>82</v>
      </c>
      <c r="JU85" s="453">
        <v>0</v>
      </c>
      <c r="JV85" s="570">
        <f t="shared" si="30"/>
        <v>0</v>
      </c>
      <c r="JW85" s="453">
        <v>0</v>
      </c>
      <c r="JX85" s="453">
        <v>0</v>
      </c>
      <c r="JY85" s="453">
        <v>0</v>
      </c>
      <c r="JZ85" s="453">
        <v>0</v>
      </c>
      <c r="KG85" s="437">
        <v>82</v>
      </c>
      <c r="KH85" s="453">
        <v>0</v>
      </c>
      <c r="KI85" s="463">
        <f t="shared" si="29"/>
        <v>10</v>
      </c>
      <c r="KJ85" s="453">
        <v>0</v>
      </c>
      <c r="KK85" s="453">
        <v>0</v>
      </c>
      <c r="KL85" s="453">
        <v>0</v>
      </c>
      <c r="KM85" s="453">
        <v>0</v>
      </c>
    </row>
    <row r="86" spans="280:299" ht="15" x14ac:dyDescent="0.25">
      <c r="JT86" s="437">
        <v>83</v>
      </c>
      <c r="JU86" s="453">
        <v>0</v>
      </c>
      <c r="JV86" s="570">
        <f t="shared" si="30"/>
        <v>0</v>
      </c>
      <c r="JW86" s="453">
        <v>0</v>
      </c>
      <c r="JX86" s="453">
        <v>0</v>
      </c>
      <c r="JY86" s="453">
        <v>0</v>
      </c>
      <c r="JZ86" s="453">
        <v>0</v>
      </c>
      <c r="KG86" s="437">
        <v>83</v>
      </c>
      <c r="KH86" s="453">
        <v>0</v>
      </c>
      <c r="KI86" s="463">
        <f t="shared" si="29"/>
        <v>10</v>
      </c>
      <c r="KJ86" s="453">
        <v>0</v>
      </c>
      <c r="KK86" s="453">
        <v>0</v>
      </c>
      <c r="KL86" s="453">
        <v>0</v>
      </c>
      <c r="KM86" s="453">
        <v>0</v>
      </c>
    </row>
    <row r="87" spans="280:299" ht="15" x14ac:dyDescent="0.25">
      <c r="JT87" s="437">
        <v>84</v>
      </c>
      <c r="JU87" s="453">
        <v>0</v>
      </c>
      <c r="JV87" s="570">
        <f t="shared" si="30"/>
        <v>0</v>
      </c>
      <c r="JW87" s="453">
        <v>0</v>
      </c>
      <c r="JX87" s="453">
        <v>0</v>
      </c>
      <c r="JY87" s="453">
        <v>0</v>
      </c>
      <c r="JZ87" s="453">
        <v>0</v>
      </c>
      <c r="KG87" s="437">
        <v>84</v>
      </c>
      <c r="KH87" s="453">
        <v>0</v>
      </c>
      <c r="KI87" s="463">
        <f t="shared" si="29"/>
        <v>10</v>
      </c>
      <c r="KJ87" s="453">
        <v>0</v>
      </c>
      <c r="KK87" s="453">
        <v>0</v>
      </c>
      <c r="KL87" s="453">
        <v>0</v>
      </c>
      <c r="KM87" s="453">
        <v>0</v>
      </c>
    </row>
    <row r="88" spans="280:299" ht="15" x14ac:dyDescent="0.25">
      <c r="JT88" s="437">
        <v>85</v>
      </c>
      <c r="JU88" s="453">
        <v>0</v>
      </c>
      <c r="JV88" s="570">
        <f t="shared" si="30"/>
        <v>0</v>
      </c>
      <c r="JW88" s="453">
        <v>0</v>
      </c>
      <c r="JX88" s="453">
        <v>0</v>
      </c>
      <c r="JY88" s="453">
        <v>0</v>
      </c>
      <c r="JZ88" s="453">
        <v>0</v>
      </c>
      <c r="KG88" s="437">
        <v>85</v>
      </c>
      <c r="KH88" s="453">
        <v>0</v>
      </c>
      <c r="KI88" s="463">
        <f t="shared" si="29"/>
        <v>10</v>
      </c>
      <c r="KJ88" s="453">
        <v>0</v>
      </c>
      <c r="KK88" s="453">
        <v>0</v>
      </c>
      <c r="KL88" s="453">
        <v>0</v>
      </c>
      <c r="KM88" s="453">
        <v>0</v>
      </c>
    </row>
    <row r="89" spans="280:299" ht="15" x14ac:dyDescent="0.25">
      <c r="JT89" s="437">
        <v>86</v>
      </c>
      <c r="JU89" s="453">
        <v>0</v>
      </c>
      <c r="JV89" s="570">
        <f t="shared" si="30"/>
        <v>0</v>
      </c>
      <c r="JW89" s="453">
        <v>0</v>
      </c>
      <c r="JX89" s="453">
        <v>0</v>
      </c>
      <c r="JY89" s="453">
        <v>0</v>
      </c>
      <c r="JZ89" s="453">
        <v>0</v>
      </c>
      <c r="KG89" s="437">
        <v>86</v>
      </c>
      <c r="KH89" s="453">
        <v>0</v>
      </c>
      <c r="KI89" s="463">
        <f t="shared" si="29"/>
        <v>10</v>
      </c>
      <c r="KJ89" s="453">
        <v>0</v>
      </c>
      <c r="KK89" s="453">
        <v>0</v>
      </c>
      <c r="KL89" s="453">
        <v>0</v>
      </c>
      <c r="KM89" s="453">
        <v>0</v>
      </c>
    </row>
    <row r="90" spans="280:299" ht="15" x14ac:dyDescent="0.25">
      <c r="JT90" s="437">
        <v>87</v>
      </c>
      <c r="JU90" s="453">
        <v>0</v>
      </c>
      <c r="JV90" s="570">
        <f t="shared" si="30"/>
        <v>0</v>
      </c>
      <c r="JW90" s="453">
        <v>0</v>
      </c>
      <c r="JX90" s="453">
        <v>0</v>
      </c>
      <c r="JY90" s="453">
        <v>0</v>
      </c>
      <c r="JZ90" s="453">
        <v>0</v>
      </c>
      <c r="KG90" s="437">
        <v>87</v>
      </c>
      <c r="KH90" s="453">
        <v>0</v>
      </c>
      <c r="KI90" s="463">
        <f t="shared" si="29"/>
        <v>10</v>
      </c>
      <c r="KJ90" s="453">
        <v>0</v>
      </c>
      <c r="KK90" s="453">
        <v>0</v>
      </c>
      <c r="KL90" s="453">
        <v>0</v>
      </c>
      <c r="KM90" s="453">
        <v>0</v>
      </c>
    </row>
    <row r="91" spans="280:299" ht="15" x14ac:dyDescent="0.25">
      <c r="JT91" s="437">
        <v>88</v>
      </c>
      <c r="JU91" s="453">
        <v>0</v>
      </c>
      <c r="JV91" s="570">
        <f t="shared" si="30"/>
        <v>0</v>
      </c>
      <c r="JW91" s="453">
        <v>0</v>
      </c>
      <c r="JX91" s="453">
        <v>0</v>
      </c>
      <c r="JY91" s="453">
        <v>0</v>
      </c>
      <c r="JZ91" s="453">
        <v>0</v>
      </c>
      <c r="KG91" s="437">
        <v>88</v>
      </c>
      <c r="KH91" s="453">
        <v>0</v>
      </c>
      <c r="KI91" s="463">
        <f t="shared" si="29"/>
        <v>10</v>
      </c>
      <c r="KJ91" s="453">
        <v>0</v>
      </c>
      <c r="KK91" s="453">
        <v>0</v>
      </c>
      <c r="KL91" s="453">
        <v>0</v>
      </c>
      <c r="KM91" s="453">
        <v>0</v>
      </c>
    </row>
    <row r="92" spans="280:299" ht="15" x14ac:dyDescent="0.25">
      <c r="JT92" s="437">
        <v>89</v>
      </c>
      <c r="JU92" s="453">
        <v>0</v>
      </c>
      <c r="JV92" s="570"/>
      <c r="JW92" s="453">
        <v>0</v>
      </c>
      <c r="JX92" s="453">
        <v>0</v>
      </c>
      <c r="JY92" s="453">
        <v>0</v>
      </c>
      <c r="JZ92" s="453">
        <v>0</v>
      </c>
      <c r="KG92" s="437">
        <v>89</v>
      </c>
      <c r="KH92" s="453">
        <v>0</v>
      </c>
      <c r="KI92" s="463">
        <f t="shared" si="29"/>
        <v>10</v>
      </c>
      <c r="KJ92" s="453">
        <v>0</v>
      </c>
      <c r="KK92" s="453">
        <v>0</v>
      </c>
      <c r="KL92" s="453">
        <v>0</v>
      </c>
      <c r="KM92" s="453">
        <v>0</v>
      </c>
    </row>
    <row r="93" spans="280:299" ht="15" x14ac:dyDescent="0.25">
      <c r="JT93" s="437">
        <v>90</v>
      </c>
      <c r="JU93" s="453">
        <v>0</v>
      </c>
      <c r="JV93" s="570"/>
      <c r="JW93" s="453">
        <v>0</v>
      </c>
      <c r="JX93" s="453">
        <v>0</v>
      </c>
      <c r="JY93" s="453">
        <v>0</v>
      </c>
      <c r="JZ93" s="453">
        <v>0</v>
      </c>
      <c r="KG93" s="437">
        <v>90</v>
      </c>
      <c r="KH93" s="453">
        <v>0</v>
      </c>
      <c r="KI93" s="463">
        <f t="shared" si="29"/>
        <v>10</v>
      </c>
      <c r="KJ93" s="453">
        <v>0</v>
      </c>
      <c r="KK93" s="453">
        <v>0</v>
      </c>
      <c r="KL93" s="453">
        <v>0</v>
      </c>
      <c r="KM93" s="453">
        <v>0</v>
      </c>
    </row>
    <row r="94" spans="280:299" ht="15" x14ac:dyDescent="0.25">
      <c r="JT94" s="437">
        <v>91</v>
      </c>
      <c r="JU94" s="453">
        <v>0</v>
      </c>
      <c r="JV94" s="570"/>
      <c r="JW94" s="453">
        <v>0</v>
      </c>
      <c r="JX94" s="453">
        <v>0</v>
      </c>
      <c r="JY94" s="453">
        <v>0</v>
      </c>
      <c r="JZ94" s="453">
        <v>0</v>
      </c>
      <c r="KG94" s="437">
        <v>91</v>
      </c>
      <c r="KH94" s="453">
        <v>0</v>
      </c>
      <c r="KI94" s="463">
        <f t="shared" si="29"/>
        <v>10</v>
      </c>
      <c r="KJ94" s="453">
        <v>0</v>
      </c>
      <c r="KK94" s="453">
        <v>0</v>
      </c>
      <c r="KL94" s="453">
        <v>0</v>
      </c>
      <c r="KM94" s="453">
        <v>0</v>
      </c>
    </row>
    <row r="95" spans="280:299" ht="15" x14ac:dyDescent="0.25">
      <c r="JT95" s="437">
        <v>92</v>
      </c>
      <c r="JU95" s="453">
        <v>0</v>
      </c>
      <c r="JV95" s="570"/>
      <c r="JW95" s="453">
        <v>0</v>
      </c>
      <c r="JX95" s="453">
        <v>0</v>
      </c>
      <c r="JY95" s="453">
        <v>0</v>
      </c>
      <c r="JZ95" s="453">
        <v>0</v>
      </c>
      <c r="KG95" s="437">
        <v>92</v>
      </c>
      <c r="KH95" s="453">
        <v>0</v>
      </c>
      <c r="KI95" s="463">
        <f t="shared" si="29"/>
        <v>10</v>
      </c>
      <c r="KJ95" s="453">
        <v>0</v>
      </c>
      <c r="KK95" s="453">
        <v>0</v>
      </c>
      <c r="KL95" s="453">
        <v>0</v>
      </c>
      <c r="KM95" s="453">
        <v>0</v>
      </c>
    </row>
    <row r="96" spans="280:299" ht="15" x14ac:dyDescent="0.25">
      <c r="JT96" s="437">
        <v>93</v>
      </c>
      <c r="JU96" s="453">
        <v>0</v>
      </c>
      <c r="JV96" s="570"/>
      <c r="JW96" s="453">
        <v>0</v>
      </c>
      <c r="JX96" s="453">
        <v>0</v>
      </c>
      <c r="JY96" s="453">
        <v>0</v>
      </c>
      <c r="JZ96" s="453">
        <v>0</v>
      </c>
      <c r="KG96" s="437">
        <v>93</v>
      </c>
      <c r="KH96" s="453">
        <v>0</v>
      </c>
      <c r="KI96" s="463">
        <f t="shared" si="29"/>
        <v>10</v>
      </c>
      <c r="KJ96" s="453">
        <v>0</v>
      </c>
      <c r="KK96" s="453">
        <v>0</v>
      </c>
      <c r="KL96" s="453">
        <v>0</v>
      </c>
      <c r="KM96" s="453">
        <v>0</v>
      </c>
    </row>
    <row r="97" spans="280:299" ht="15" x14ac:dyDescent="0.25">
      <c r="JT97" s="437">
        <v>94</v>
      </c>
      <c r="JU97" s="453">
        <v>0</v>
      </c>
      <c r="JV97" s="570"/>
      <c r="JW97" s="453">
        <v>0</v>
      </c>
      <c r="JX97" s="453">
        <v>0</v>
      </c>
      <c r="JY97" s="453">
        <v>0</v>
      </c>
      <c r="JZ97" s="453">
        <v>0</v>
      </c>
      <c r="KG97" s="437">
        <v>94</v>
      </c>
      <c r="KH97" s="453">
        <v>0</v>
      </c>
      <c r="KI97" s="463">
        <f t="shared" si="29"/>
        <v>10</v>
      </c>
      <c r="KJ97" s="453">
        <v>0</v>
      </c>
      <c r="KK97" s="453">
        <v>0</v>
      </c>
      <c r="KL97" s="453">
        <v>0</v>
      </c>
      <c r="KM97" s="453">
        <v>0</v>
      </c>
    </row>
    <row r="98" spans="280:299" ht="15" x14ac:dyDescent="0.25">
      <c r="JT98" s="437">
        <v>95</v>
      </c>
      <c r="JU98" s="453">
        <v>0</v>
      </c>
      <c r="JV98" s="570"/>
      <c r="JW98" s="453">
        <v>0</v>
      </c>
      <c r="JX98" s="453">
        <v>0</v>
      </c>
      <c r="JY98" s="453">
        <v>0</v>
      </c>
      <c r="JZ98" s="453">
        <v>0</v>
      </c>
      <c r="KG98" s="437">
        <v>95</v>
      </c>
      <c r="KH98" s="453">
        <v>0</v>
      </c>
      <c r="KI98" s="463">
        <f t="shared" si="29"/>
        <v>10</v>
      </c>
      <c r="KJ98" s="453">
        <v>0</v>
      </c>
      <c r="KK98" s="453">
        <v>0</v>
      </c>
      <c r="KL98" s="453">
        <v>0</v>
      </c>
      <c r="KM98" s="453">
        <v>0</v>
      </c>
    </row>
    <row r="99" spans="280:299" ht="15" x14ac:dyDescent="0.25">
      <c r="JT99" s="437">
        <v>96</v>
      </c>
      <c r="JU99" s="453">
        <v>0</v>
      </c>
      <c r="JV99" s="570"/>
      <c r="JW99" s="453">
        <v>0</v>
      </c>
      <c r="JX99" s="453">
        <v>0</v>
      </c>
      <c r="JY99" s="453">
        <v>0</v>
      </c>
      <c r="JZ99" s="453">
        <v>0</v>
      </c>
      <c r="KG99" s="437">
        <v>96</v>
      </c>
      <c r="KH99" s="453">
        <v>0</v>
      </c>
      <c r="KI99" s="463">
        <f t="shared" si="29"/>
        <v>10</v>
      </c>
      <c r="KJ99" s="453">
        <v>0</v>
      </c>
      <c r="KK99" s="453">
        <v>0</v>
      </c>
      <c r="KL99" s="453">
        <v>0</v>
      </c>
      <c r="KM99" s="453">
        <v>0</v>
      </c>
    </row>
    <row r="100" spans="280:299" ht="15" x14ac:dyDescent="0.25">
      <c r="JT100" s="437">
        <v>97</v>
      </c>
      <c r="JU100" s="453">
        <v>0</v>
      </c>
      <c r="JV100" s="570">
        <v>0</v>
      </c>
      <c r="JW100" s="453">
        <v>0</v>
      </c>
      <c r="JX100" s="453">
        <v>0</v>
      </c>
      <c r="JY100" s="453">
        <v>0</v>
      </c>
      <c r="JZ100" s="453">
        <v>0</v>
      </c>
      <c r="KG100" s="437">
        <v>97</v>
      </c>
      <c r="KH100" s="453">
        <v>0</v>
      </c>
      <c r="KI100" s="463">
        <f t="shared" ref="KI100:KI123" si="31">IF(IV$34=0,10,0)</f>
        <v>10</v>
      </c>
      <c r="KJ100" s="453">
        <v>0</v>
      </c>
      <c r="KK100" s="453">
        <v>0</v>
      </c>
      <c r="KL100" s="453">
        <v>0</v>
      </c>
      <c r="KM100" s="453">
        <v>0</v>
      </c>
    </row>
    <row r="101" spans="280:299" ht="15" x14ac:dyDescent="0.25">
      <c r="JT101" s="437">
        <v>98</v>
      </c>
      <c r="JU101" s="453">
        <v>0</v>
      </c>
      <c r="JV101" s="570"/>
      <c r="JW101" s="453">
        <v>0</v>
      </c>
      <c r="JX101" s="453">
        <v>0</v>
      </c>
      <c r="JY101" s="453">
        <v>0</v>
      </c>
      <c r="JZ101" s="453">
        <v>0</v>
      </c>
      <c r="KG101" s="437">
        <v>98</v>
      </c>
      <c r="KH101" s="453">
        <v>0</v>
      </c>
      <c r="KI101" s="463">
        <f t="shared" si="31"/>
        <v>10</v>
      </c>
      <c r="KJ101" s="453">
        <v>0</v>
      </c>
      <c r="KK101" s="453">
        <v>0</v>
      </c>
      <c r="KL101" s="453">
        <v>0</v>
      </c>
      <c r="KM101" s="453">
        <v>0</v>
      </c>
    </row>
    <row r="102" spans="280:299" ht="15" x14ac:dyDescent="0.25">
      <c r="JT102" s="437">
        <v>99</v>
      </c>
      <c r="JU102" s="453">
        <v>0</v>
      </c>
      <c r="JV102" s="570"/>
      <c r="JW102" s="453">
        <v>0</v>
      </c>
      <c r="JX102" s="453">
        <v>0</v>
      </c>
      <c r="JY102" s="453">
        <v>0</v>
      </c>
      <c r="JZ102" s="453">
        <v>0</v>
      </c>
      <c r="KG102" s="437">
        <v>99</v>
      </c>
      <c r="KH102" s="453">
        <v>0</v>
      </c>
      <c r="KI102" s="463">
        <f t="shared" si="31"/>
        <v>10</v>
      </c>
      <c r="KJ102" s="453">
        <v>0</v>
      </c>
      <c r="KK102" s="453">
        <v>0</v>
      </c>
      <c r="KL102" s="453">
        <v>0</v>
      </c>
      <c r="KM102" s="453">
        <v>0</v>
      </c>
    </row>
    <row r="103" spans="280:299" ht="15" x14ac:dyDescent="0.25">
      <c r="JT103" s="437">
        <v>100</v>
      </c>
      <c r="JU103" s="453">
        <v>0</v>
      </c>
      <c r="JV103" s="570"/>
      <c r="JW103" s="453">
        <v>0</v>
      </c>
      <c r="JX103" s="453">
        <v>0</v>
      </c>
      <c r="JY103" s="453">
        <v>0</v>
      </c>
      <c r="JZ103" s="453">
        <v>0</v>
      </c>
      <c r="KG103" s="437">
        <v>100</v>
      </c>
      <c r="KH103" s="453">
        <v>0</v>
      </c>
      <c r="KI103" s="463">
        <f t="shared" si="31"/>
        <v>10</v>
      </c>
      <c r="KJ103" s="453">
        <v>0</v>
      </c>
      <c r="KK103" s="453">
        <v>0</v>
      </c>
      <c r="KL103" s="453">
        <v>0</v>
      </c>
      <c r="KM103" s="453">
        <v>0</v>
      </c>
    </row>
    <row r="104" spans="280:299" ht="15" x14ac:dyDescent="0.25">
      <c r="JT104" s="437">
        <v>101</v>
      </c>
      <c r="JU104" s="453">
        <v>0</v>
      </c>
      <c r="JV104" s="570"/>
      <c r="JW104" s="453">
        <v>0</v>
      </c>
      <c r="JX104" s="453">
        <v>0</v>
      </c>
      <c r="JY104" s="453">
        <v>0</v>
      </c>
      <c r="JZ104" s="453">
        <v>0</v>
      </c>
      <c r="KG104" s="437">
        <v>101</v>
      </c>
      <c r="KH104" s="453">
        <v>0</v>
      </c>
      <c r="KI104" s="463">
        <f t="shared" si="31"/>
        <v>10</v>
      </c>
      <c r="KJ104" s="453">
        <v>0</v>
      </c>
      <c r="KK104" s="453">
        <v>0</v>
      </c>
      <c r="KL104" s="453">
        <v>0</v>
      </c>
      <c r="KM104" s="453">
        <v>0</v>
      </c>
    </row>
    <row r="105" spans="280:299" ht="15" x14ac:dyDescent="0.25">
      <c r="JT105" s="437">
        <v>102</v>
      </c>
      <c r="JU105" s="453">
        <v>0</v>
      </c>
      <c r="JV105" s="570"/>
      <c r="JW105" s="453">
        <v>0</v>
      </c>
      <c r="JX105" s="453">
        <v>0</v>
      </c>
      <c r="JY105" s="453">
        <v>0</v>
      </c>
      <c r="JZ105" s="453">
        <v>0</v>
      </c>
      <c r="KG105" s="437">
        <v>102</v>
      </c>
      <c r="KH105" s="453">
        <v>0</v>
      </c>
      <c r="KI105" s="463">
        <f t="shared" si="31"/>
        <v>10</v>
      </c>
      <c r="KJ105" s="453">
        <v>0</v>
      </c>
      <c r="KK105" s="453">
        <v>0</v>
      </c>
      <c r="KL105" s="453">
        <v>0</v>
      </c>
      <c r="KM105" s="453">
        <v>0</v>
      </c>
    </row>
    <row r="106" spans="280:299" ht="15" x14ac:dyDescent="0.25">
      <c r="JT106" s="437">
        <v>103</v>
      </c>
      <c r="JU106" s="453">
        <v>0</v>
      </c>
      <c r="JV106" s="570"/>
      <c r="JW106" s="453">
        <v>0</v>
      </c>
      <c r="JX106" s="453">
        <v>0</v>
      </c>
      <c r="JY106" s="453">
        <v>0</v>
      </c>
      <c r="JZ106" s="453">
        <v>0</v>
      </c>
      <c r="KG106" s="437">
        <v>103</v>
      </c>
      <c r="KH106" s="453">
        <v>0</v>
      </c>
      <c r="KI106" s="463">
        <f t="shared" si="31"/>
        <v>10</v>
      </c>
      <c r="KJ106" s="453">
        <v>0</v>
      </c>
      <c r="KK106" s="453">
        <v>0</v>
      </c>
      <c r="KL106" s="453">
        <v>0</v>
      </c>
      <c r="KM106" s="453">
        <v>0</v>
      </c>
    </row>
    <row r="107" spans="280:299" ht="15" x14ac:dyDescent="0.25">
      <c r="JT107" s="437">
        <v>104</v>
      </c>
      <c r="JU107" s="453">
        <v>0</v>
      </c>
      <c r="JV107" s="570"/>
      <c r="JW107" s="453">
        <v>0</v>
      </c>
      <c r="JX107" s="453">
        <v>0</v>
      </c>
      <c r="JY107" s="453">
        <v>0</v>
      </c>
      <c r="JZ107" s="453">
        <v>0</v>
      </c>
      <c r="KG107" s="437">
        <v>104</v>
      </c>
      <c r="KH107" s="453">
        <v>0</v>
      </c>
      <c r="KI107" s="463">
        <f t="shared" si="31"/>
        <v>10</v>
      </c>
      <c r="KJ107" s="453">
        <v>0</v>
      </c>
      <c r="KK107" s="453">
        <v>0</v>
      </c>
      <c r="KL107" s="453">
        <v>0</v>
      </c>
      <c r="KM107" s="453">
        <v>0</v>
      </c>
    </row>
    <row r="108" spans="280:299" ht="15" x14ac:dyDescent="0.25">
      <c r="JT108" s="437">
        <v>105</v>
      </c>
      <c r="JU108" s="453">
        <v>0</v>
      </c>
      <c r="JV108" s="570">
        <f t="shared" ref="JV108:JV115" si="32">IV$34</f>
        <v>0</v>
      </c>
      <c r="JW108" s="453">
        <v>0</v>
      </c>
      <c r="JX108" s="453">
        <v>0</v>
      </c>
      <c r="JY108" s="453">
        <v>0</v>
      </c>
      <c r="JZ108" s="453">
        <v>0</v>
      </c>
      <c r="KG108" s="437">
        <v>105</v>
      </c>
      <c r="KH108" s="453">
        <v>0</v>
      </c>
      <c r="KI108" s="463">
        <f t="shared" si="31"/>
        <v>10</v>
      </c>
      <c r="KJ108" s="453">
        <v>0</v>
      </c>
      <c r="KK108" s="453">
        <v>0</v>
      </c>
      <c r="KL108" s="453">
        <v>0</v>
      </c>
      <c r="KM108" s="453">
        <v>0</v>
      </c>
    </row>
    <row r="109" spans="280:299" ht="15" x14ac:dyDescent="0.25">
      <c r="JT109" s="437">
        <v>106</v>
      </c>
      <c r="JU109" s="453">
        <v>0</v>
      </c>
      <c r="JV109" s="570">
        <f t="shared" si="32"/>
        <v>0</v>
      </c>
      <c r="JW109" s="453">
        <v>0</v>
      </c>
      <c r="JX109" s="453">
        <v>0</v>
      </c>
      <c r="JY109" s="453">
        <v>0</v>
      </c>
      <c r="JZ109" s="453">
        <v>0</v>
      </c>
      <c r="KG109" s="437">
        <v>106</v>
      </c>
      <c r="KH109" s="453">
        <v>0</v>
      </c>
      <c r="KI109" s="463">
        <f t="shared" si="31"/>
        <v>10</v>
      </c>
      <c r="KJ109" s="453">
        <v>0</v>
      </c>
      <c r="KK109" s="453">
        <v>0</v>
      </c>
      <c r="KL109" s="453">
        <v>0</v>
      </c>
      <c r="KM109" s="453">
        <v>0</v>
      </c>
    </row>
    <row r="110" spans="280:299" ht="15" x14ac:dyDescent="0.25">
      <c r="JT110" s="437">
        <v>107</v>
      </c>
      <c r="JU110" s="453">
        <v>0</v>
      </c>
      <c r="JV110" s="570">
        <f t="shared" si="32"/>
        <v>0</v>
      </c>
      <c r="JW110" s="453">
        <v>0</v>
      </c>
      <c r="JX110" s="453">
        <v>0</v>
      </c>
      <c r="JY110" s="453">
        <v>0</v>
      </c>
      <c r="JZ110" s="453">
        <v>0</v>
      </c>
      <c r="KG110" s="437">
        <v>107</v>
      </c>
      <c r="KH110" s="453">
        <v>0</v>
      </c>
      <c r="KI110" s="463">
        <f t="shared" si="31"/>
        <v>10</v>
      </c>
      <c r="KJ110" s="453">
        <v>0</v>
      </c>
      <c r="KK110" s="453">
        <v>0</v>
      </c>
      <c r="KL110" s="453">
        <v>0</v>
      </c>
      <c r="KM110" s="453">
        <v>0</v>
      </c>
    </row>
    <row r="111" spans="280:299" ht="15" x14ac:dyDescent="0.25">
      <c r="JT111" s="437">
        <v>108</v>
      </c>
      <c r="JU111" s="453">
        <v>0</v>
      </c>
      <c r="JV111" s="570">
        <f t="shared" si="32"/>
        <v>0</v>
      </c>
      <c r="JW111" s="453">
        <v>0</v>
      </c>
      <c r="JX111" s="453">
        <v>0</v>
      </c>
      <c r="JY111" s="453">
        <v>0</v>
      </c>
      <c r="JZ111" s="453">
        <v>0</v>
      </c>
      <c r="KG111" s="437">
        <v>108</v>
      </c>
      <c r="KH111" s="453">
        <v>0</v>
      </c>
      <c r="KI111" s="463">
        <f t="shared" si="31"/>
        <v>10</v>
      </c>
      <c r="KJ111" s="453">
        <v>0</v>
      </c>
      <c r="KK111" s="453">
        <v>0</v>
      </c>
      <c r="KL111" s="453">
        <v>0</v>
      </c>
      <c r="KM111" s="453">
        <v>0</v>
      </c>
    </row>
    <row r="112" spans="280:299" ht="15" x14ac:dyDescent="0.25">
      <c r="JT112" s="437">
        <v>109</v>
      </c>
      <c r="JU112" s="453">
        <v>0</v>
      </c>
      <c r="JV112" s="570">
        <f t="shared" si="32"/>
        <v>0</v>
      </c>
      <c r="JW112" s="463"/>
      <c r="JX112" s="453">
        <v>0</v>
      </c>
      <c r="JY112" s="453">
        <v>0</v>
      </c>
      <c r="JZ112" s="453">
        <v>0</v>
      </c>
      <c r="KG112" s="437">
        <v>109</v>
      </c>
      <c r="KH112" s="453">
        <v>0</v>
      </c>
      <c r="KI112" s="463">
        <f t="shared" si="31"/>
        <v>10</v>
      </c>
      <c r="KJ112" s="453">
        <v>0</v>
      </c>
      <c r="KK112" s="453">
        <v>0</v>
      </c>
      <c r="KL112" s="453">
        <v>0</v>
      </c>
      <c r="KM112" s="453">
        <v>0</v>
      </c>
    </row>
    <row r="113" spans="280:299" ht="15" x14ac:dyDescent="0.25">
      <c r="JT113" s="437">
        <v>110</v>
      </c>
      <c r="JU113" s="453">
        <v>0</v>
      </c>
      <c r="JV113" s="570">
        <f t="shared" si="32"/>
        <v>0</v>
      </c>
      <c r="JW113" s="463"/>
      <c r="JX113" s="453">
        <v>0</v>
      </c>
      <c r="JY113" s="453">
        <v>0</v>
      </c>
      <c r="JZ113" s="453">
        <v>0</v>
      </c>
      <c r="KG113" s="437">
        <v>110</v>
      </c>
      <c r="KH113" s="453">
        <v>0</v>
      </c>
      <c r="KI113" s="463">
        <f t="shared" si="31"/>
        <v>10</v>
      </c>
      <c r="KJ113" s="453">
        <v>0</v>
      </c>
      <c r="KK113" s="453">
        <v>0</v>
      </c>
      <c r="KL113" s="453">
        <v>0</v>
      </c>
      <c r="KM113" s="453">
        <v>0</v>
      </c>
    </row>
    <row r="114" spans="280:299" ht="15" x14ac:dyDescent="0.25">
      <c r="JT114" s="437">
        <v>111</v>
      </c>
      <c r="JU114" s="453">
        <v>0</v>
      </c>
      <c r="JV114" s="570">
        <f t="shared" si="32"/>
        <v>0</v>
      </c>
      <c r="JW114" s="463"/>
      <c r="JX114" s="453">
        <v>0</v>
      </c>
      <c r="JY114" s="453">
        <v>0</v>
      </c>
      <c r="JZ114" s="453">
        <v>0</v>
      </c>
      <c r="KG114" s="437">
        <v>111</v>
      </c>
      <c r="KH114" s="453">
        <v>0</v>
      </c>
      <c r="KI114" s="463">
        <f t="shared" si="31"/>
        <v>10</v>
      </c>
      <c r="KJ114" s="453">
        <v>0</v>
      </c>
      <c r="KK114" s="453">
        <v>0</v>
      </c>
      <c r="KL114" s="453">
        <v>0</v>
      </c>
      <c r="KM114" s="453">
        <v>0</v>
      </c>
    </row>
    <row r="115" spans="280:299" ht="15" x14ac:dyDescent="0.25">
      <c r="JT115" s="437">
        <v>112</v>
      </c>
      <c r="JU115" s="453">
        <v>0</v>
      </c>
      <c r="JV115" s="570">
        <f t="shared" si="32"/>
        <v>0</v>
      </c>
      <c r="JW115" s="463"/>
      <c r="JX115" s="453">
        <v>0</v>
      </c>
      <c r="JY115" s="453">
        <v>0</v>
      </c>
      <c r="JZ115" s="453">
        <v>0</v>
      </c>
      <c r="KG115" s="437">
        <v>112</v>
      </c>
      <c r="KH115" s="453">
        <v>0</v>
      </c>
      <c r="KI115" s="463">
        <f t="shared" si="31"/>
        <v>10</v>
      </c>
      <c r="KJ115" s="453">
        <v>0</v>
      </c>
      <c r="KK115" s="453">
        <v>0</v>
      </c>
      <c r="KL115" s="453">
        <v>0</v>
      </c>
      <c r="KM115" s="453">
        <v>0</v>
      </c>
    </row>
    <row r="116" spans="280:299" ht="15" x14ac:dyDescent="0.25">
      <c r="JT116" s="437">
        <v>113</v>
      </c>
      <c r="JU116" s="453">
        <v>0</v>
      </c>
      <c r="JV116" s="570"/>
      <c r="JW116" s="463"/>
      <c r="JX116" s="453">
        <v>0</v>
      </c>
      <c r="JY116" s="453">
        <v>0</v>
      </c>
      <c r="JZ116" s="453">
        <v>0</v>
      </c>
      <c r="KG116" s="437">
        <v>113</v>
      </c>
      <c r="KH116" s="453">
        <v>0</v>
      </c>
      <c r="KI116" s="463">
        <f t="shared" si="31"/>
        <v>10</v>
      </c>
      <c r="KJ116" s="453">
        <v>0</v>
      </c>
      <c r="KK116" s="453">
        <v>0</v>
      </c>
      <c r="KL116" s="453">
        <v>0</v>
      </c>
      <c r="KM116" s="453">
        <v>0</v>
      </c>
    </row>
    <row r="117" spans="280:299" ht="15" x14ac:dyDescent="0.25">
      <c r="JT117" s="437">
        <v>114</v>
      </c>
      <c r="JU117" s="453">
        <v>0</v>
      </c>
      <c r="JV117" s="570"/>
      <c r="JW117" s="463"/>
      <c r="JX117" s="453">
        <v>0</v>
      </c>
      <c r="JY117" s="453">
        <v>0</v>
      </c>
      <c r="JZ117" s="453">
        <v>0</v>
      </c>
      <c r="KG117" s="437">
        <v>114</v>
      </c>
      <c r="KH117" s="453">
        <v>0</v>
      </c>
      <c r="KI117" s="463">
        <f t="shared" si="31"/>
        <v>10</v>
      </c>
      <c r="KJ117" s="453">
        <v>0</v>
      </c>
      <c r="KK117" s="453">
        <v>0</v>
      </c>
      <c r="KL117" s="453">
        <v>0</v>
      </c>
      <c r="KM117" s="453">
        <v>0</v>
      </c>
    </row>
    <row r="118" spans="280:299" ht="15" x14ac:dyDescent="0.25">
      <c r="JT118" s="437">
        <v>115</v>
      </c>
      <c r="JU118" s="453">
        <v>0</v>
      </c>
      <c r="JV118" s="570"/>
      <c r="JW118" s="463"/>
      <c r="JX118" s="453">
        <v>0</v>
      </c>
      <c r="JY118" s="453">
        <v>0</v>
      </c>
      <c r="JZ118" s="453">
        <v>0</v>
      </c>
      <c r="KG118" s="437">
        <v>115</v>
      </c>
      <c r="KH118" s="453">
        <v>0</v>
      </c>
      <c r="KI118" s="463">
        <f t="shared" si="31"/>
        <v>10</v>
      </c>
      <c r="KJ118" s="453">
        <v>0</v>
      </c>
      <c r="KK118" s="453">
        <v>0</v>
      </c>
      <c r="KL118" s="453">
        <v>0</v>
      </c>
      <c r="KM118" s="453">
        <v>0</v>
      </c>
    </row>
    <row r="119" spans="280:299" ht="15" x14ac:dyDescent="0.25">
      <c r="JT119" s="437">
        <v>116</v>
      </c>
      <c r="JU119" s="453">
        <v>0</v>
      </c>
      <c r="JV119" s="570"/>
      <c r="JW119" s="463"/>
      <c r="JX119" s="453">
        <v>0</v>
      </c>
      <c r="JY119" s="453">
        <v>0</v>
      </c>
      <c r="JZ119" s="453">
        <v>0</v>
      </c>
      <c r="KG119" s="437">
        <v>116</v>
      </c>
      <c r="KH119" s="453">
        <v>0</v>
      </c>
      <c r="KI119" s="463">
        <f t="shared" si="31"/>
        <v>10</v>
      </c>
      <c r="KJ119" s="453">
        <v>0</v>
      </c>
      <c r="KK119" s="453">
        <v>0</v>
      </c>
      <c r="KL119" s="453">
        <v>0</v>
      </c>
      <c r="KM119" s="453">
        <v>0</v>
      </c>
    </row>
    <row r="120" spans="280:299" ht="15" x14ac:dyDescent="0.25">
      <c r="JT120" s="437">
        <v>117</v>
      </c>
      <c r="JU120" s="453">
        <v>0</v>
      </c>
      <c r="JV120" s="570"/>
      <c r="JW120" s="463"/>
      <c r="JX120" s="453">
        <v>0</v>
      </c>
      <c r="JY120" s="453">
        <v>0</v>
      </c>
      <c r="JZ120" s="453">
        <v>0</v>
      </c>
      <c r="KG120" s="437">
        <v>117</v>
      </c>
      <c r="KH120" s="453">
        <v>0</v>
      </c>
      <c r="KI120" s="463">
        <f t="shared" si="31"/>
        <v>10</v>
      </c>
      <c r="KJ120" s="453">
        <v>0</v>
      </c>
      <c r="KK120" s="453">
        <v>0</v>
      </c>
      <c r="KL120" s="453">
        <v>0</v>
      </c>
      <c r="KM120" s="453">
        <v>0</v>
      </c>
    </row>
    <row r="121" spans="280:299" ht="15" x14ac:dyDescent="0.25">
      <c r="JT121" s="437">
        <v>118</v>
      </c>
      <c r="JU121" s="453">
        <v>0</v>
      </c>
      <c r="JV121" s="570"/>
      <c r="JW121" s="463"/>
      <c r="JX121" s="453">
        <v>0</v>
      </c>
      <c r="JY121" s="453">
        <v>0</v>
      </c>
      <c r="JZ121" s="453">
        <v>0</v>
      </c>
      <c r="KG121" s="437">
        <v>118</v>
      </c>
      <c r="KH121" s="453">
        <v>0</v>
      </c>
      <c r="KI121" s="463">
        <f t="shared" si="31"/>
        <v>10</v>
      </c>
      <c r="KJ121" s="453">
        <v>0</v>
      </c>
      <c r="KK121" s="453">
        <v>0</v>
      </c>
      <c r="KL121" s="453">
        <v>0</v>
      </c>
      <c r="KM121" s="453">
        <v>0</v>
      </c>
    </row>
    <row r="122" spans="280:299" ht="15" x14ac:dyDescent="0.25">
      <c r="JT122" s="437">
        <v>119</v>
      </c>
      <c r="JU122" s="453">
        <v>0</v>
      </c>
      <c r="JV122" s="570"/>
      <c r="JW122" s="463"/>
      <c r="JX122" s="453">
        <v>0</v>
      </c>
      <c r="JY122" s="453">
        <v>0</v>
      </c>
      <c r="JZ122" s="453">
        <v>0</v>
      </c>
      <c r="KG122" s="437">
        <v>119</v>
      </c>
      <c r="KH122" s="453">
        <v>0</v>
      </c>
      <c r="KI122" s="463">
        <f t="shared" si="31"/>
        <v>10</v>
      </c>
      <c r="KJ122" s="453">
        <v>0</v>
      </c>
      <c r="KK122" s="453">
        <v>0</v>
      </c>
      <c r="KL122" s="453">
        <v>0</v>
      </c>
      <c r="KM122" s="453">
        <v>0</v>
      </c>
    </row>
    <row r="123" spans="280:299" ht="15" x14ac:dyDescent="0.25">
      <c r="JT123" s="437">
        <v>120</v>
      </c>
      <c r="JU123" s="453">
        <v>0</v>
      </c>
      <c r="JV123" s="570"/>
      <c r="JW123" s="463"/>
      <c r="JX123" s="453">
        <v>0</v>
      </c>
      <c r="JY123" s="453">
        <v>0</v>
      </c>
      <c r="JZ123" s="453">
        <v>0</v>
      </c>
      <c r="KG123" s="437">
        <v>120</v>
      </c>
      <c r="KH123" s="453">
        <v>0</v>
      </c>
      <c r="KI123" s="463">
        <f t="shared" si="31"/>
        <v>10</v>
      </c>
      <c r="KJ123" s="453">
        <v>0</v>
      </c>
      <c r="KK123" s="453">
        <v>0</v>
      </c>
      <c r="KL123" s="453">
        <v>0</v>
      </c>
      <c r="KM123" s="453">
        <v>0</v>
      </c>
    </row>
    <row r="124" spans="280:299" ht="15" x14ac:dyDescent="0.25">
      <c r="JT124" s="437">
        <v>121</v>
      </c>
      <c r="JU124" s="453">
        <v>0</v>
      </c>
      <c r="JV124" s="570">
        <v>0</v>
      </c>
      <c r="JW124" s="463"/>
      <c r="JX124" s="453">
        <v>0</v>
      </c>
      <c r="JY124" s="453">
        <v>0</v>
      </c>
      <c r="JZ124" s="453">
        <v>0</v>
      </c>
      <c r="KG124" s="437">
        <v>121</v>
      </c>
      <c r="KH124" s="453">
        <v>0</v>
      </c>
      <c r="KI124" s="463">
        <f t="shared" ref="KI124:KI147" si="33">IF(IX$34=0,10,0)</f>
        <v>10</v>
      </c>
      <c r="KJ124" s="453">
        <v>0</v>
      </c>
      <c r="KK124" s="453">
        <v>0</v>
      </c>
      <c r="KL124" s="453">
        <v>0</v>
      </c>
      <c r="KM124" s="453">
        <v>0</v>
      </c>
    </row>
    <row r="125" spans="280:299" ht="15" x14ac:dyDescent="0.25">
      <c r="JT125" s="437">
        <v>122</v>
      </c>
      <c r="JU125" s="453">
        <v>0</v>
      </c>
      <c r="JV125" s="570"/>
      <c r="JW125" s="463"/>
      <c r="JX125" s="453">
        <v>0</v>
      </c>
      <c r="JY125" s="453">
        <v>0</v>
      </c>
      <c r="JZ125" s="453">
        <v>0</v>
      </c>
      <c r="KG125" s="437">
        <v>122</v>
      </c>
      <c r="KH125" s="453">
        <v>0</v>
      </c>
      <c r="KI125" s="463">
        <f t="shared" si="33"/>
        <v>10</v>
      </c>
      <c r="KJ125" s="453">
        <v>0</v>
      </c>
      <c r="KK125" s="453">
        <v>0</v>
      </c>
      <c r="KL125" s="453">
        <v>0</v>
      </c>
      <c r="KM125" s="453">
        <v>0</v>
      </c>
    </row>
    <row r="126" spans="280:299" ht="15" x14ac:dyDescent="0.25">
      <c r="JT126" s="437">
        <v>123</v>
      </c>
      <c r="JU126" s="453">
        <v>0</v>
      </c>
      <c r="JV126" s="570"/>
      <c r="JW126" s="463"/>
      <c r="JX126" s="453">
        <v>0</v>
      </c>
      <c r="JY126" s="453">
        <v>0</v>
      </c>
      <c r="JZ126" s="453">
        <v>0</v>
      </c>
      <c r="KG126" s="437">
        <v>123</v>
      </c>
      <c r="KH126" s="453">
        <v>0</v>
      </c>
      <c r="KI126" s="463">
        <f t="shared" si="33"/>
        <v>10</v>
      </c>
      <c r="KJ126" s="453">
        <v>0</v>
      </c>
      <c r="KK126" s="453">
        <v>0</v>
      </c>
      <c r="KL126" s="453">
        <v>0</v>
      </c>
      <c r="KM126" s="453">
        <v>0</v>
      </c>
    </row>
    <row r="127" spans="280:299" ht="15" x14ac:dyDescent="0.25">
      <c r="JT127" s="437">
        <v>124</v>
      </c>
      <c r="JU127" s="453">
        <v>0</v>
      </c>
      <c r="JV127" s="570"/>
      <c r="JW127" s="463"/>
      <c r="JX127" s="453">
        <v>0</v>
      </c>
      <c r="JY127" s="453">
        <v>0</v>
      </c>
      <c r="JZ127" s="453">
        <v>0</v>
      </c>
      <c r="KG127" s="437">
        <v>124</v>
      </c>
      <c r="KH127" s="453">
        <v>0</v>
      </c>
      <c r="KI127" s="463">
        <f t="shared" si="33"/>
        <v>10</v>
      </c>
      <c r="KJ127" s="453">
        <v>0</v>
      </c>
      <c r="KK127" s="453">
        <v>0</v>
      </c>
      <c r="KL127" s="453">
        <v>0</v>
      </c>
      <c r="KM127" s="453">
        <v>0</v>
      </c>
    </row>
    <row r="128" spans="280:299" ht="15" x14ac:dyDescent="0.25">
      <c r="JT128" s="437">
        <v>125</v>
      </c>
      <c r="JU128" s="453">
        <v>0</v>
      </c>
      <c r="JV128" s="570"/>
      <c r="JW128" s="463"/>
      <c r="JX128" s="453">
        <v>0</v>
      </c>
      <c r="JY128" s="453">
        <v>0</v>
      </c>
      <c r="JZ128" s="453">
        <v>0</v>
      </c>
      <c r="KG128" s="437">
        <v>125</v>
      </c>
      <c r="KH128" s="453">
        <v>0</v>
      </c>
      <c r="KI128" s="463">
        <f t="shared" si="33"/>
        <v>10</v>
      </c>
      <c r="KJ128" s="453">
        <v>0</v>
      </c>
      <c r="KK128" s="453">
        <v>0</v>
      </c>
      <c r="KL128" s="453">
        <v>0</v>
      </c>
      <c r="KM128" s="453">
        <v>0</v>
      </c>
    </row>
    <row r="129" spans="280:299" ht="15" x14ac:dyDescent="0.25">
      <c r="JT129" s="437">
        <v>126</v>
      </c>
      <c r="JU129" s="453">
        <v>0</v>
      </c>
      <c r="JV129" s="570"/>
      <c r="JW129" s="463"/>
      <c r="JX129" s="453">
        <v>0</v>
      </c>
      <c r="JY129" s="453">
        <v>0</v>
      </c>
      <c r="JZ129" s="453">
        <v>0</v>
      </c>
      <c r="KG129" s="437">
        <v>126</v>
      </c>
      <c r="KH129" s="453">
        <v>0</v>
      </c>
      <c r="KI129" s="463">
        <f t="shared" si="33"/>
        <v>10</v>
      </c>
      <c r="KJ129" s="453">
        <v>0</v>
      </c>
      <c r="KK129" s="453">
        <v>0</v>
      </c>
      <c r="KL129" s="453">
        <v>0</v>
      </c>
      <c r="KM129" s="453">
        <v>0</v>
      </c>
    </row>
    <row r="130" spans="280:299" ht="15" x14ac:dyDescent="0.25">
      <c r="JT130" s="437">
        <v>127</v>
      </c>
      <c r="JU130" s="453">
        <v>0</v>
      </c>
      <c r="JV130" s="570"/>
      <c r="JW130" s="463"/>
      <c r="JX130" s="453">
        <v>0</v>
      </c>
      <c r="JY130" s="453">
        <v>0</v>
      </c>
      <c r="JZ130" s="453">
        <v>0</v>
      </c>
      <c r="KG130" s="437">
        <v>127</v>
      </c>
      <c r="KH130" s="453">
        <v>0</v>
      </c>
      <c r="KI130" s="463">
        <f t="shared" si="33"/>
        <v>10</v>
      </c>
      <c r="KJ130" s="453">
        <v>0</v>
      </c>
      <c r="KK130" s="453">
        <v>0</v>
      </c>
      <c r="KL130" s="453">
        <v>0</v>
      </c>
      <c r="KM130" s="453">
        <v>0</v>
      </c>
    </row>
    <row r="131" spans="280:299" ht="15" x14ac:dyDescent="0.25">
      <c r="JT131" s="437">
        <v>128</v>
      </c>
      <c r="JU131" s="453">
        <v>0</v>
      </c>
      <c r="JV131" s="570"/>
      <c r="JW131" s="463"/>
      <c r="JX131" s="453">
        <v>0</v>
      </c>
      <c r="JY131" s="453">
        <v>0</v>
      </c>
      <c r="JZ131" s="453">
        <v>0</v>
      </c>
      <c r="KG131" s="437">
        <v>128</v>
      </c>
      <c r="KH131" s="453">
        <v>0</v>
      </c>
      <c r="KI131" s="463">
        <f t="shared" si="33"/>
        <v>10</v>
      </c>
      <c r="KJ131" s="453">
        <v>0</v>
      </c>
      <c r="KK131" s="453">
        <v>0</v>
      </c>
      <c r="KL131" s="453">
        <v>0</v>
      </c>
      <c r="KM131" s="453">
        <v>0</v>
      </c>
    </row>
    <row r="132" spans="280:299" ht="15" x14ac:dyDescent="0.25">
      <c r="JT132" s="437">
        <v>129</v>
      </c>
      <c r="JU132" s="453">
        <v>0</v>
      </c>
      <c r="JV132" s="570">
        <f t="shared" ref="JV132:JV139" si="34">IX$34</f>
        <v>0</v>
      </c>
      <c r="JW132" s="463"/>
      <c r="JX132" s="453">
        <v>0</v>
      </c>
      <c r="JY132" s="453">
        <v>0</v>
      </c>
      <c r="JZ132" s="453">
        <v>0</v>
      </c>
      <c r="KG132" s="437">
        <v>129</v>
      </c>
      <c r="KH132" s="453">
        <v>0</v>
      </c>
      <c r="KI132" s="463">
        <f t="shared" si="33"/>
        <v>10</v>
      </c>
      <c r="KJ132" s="453">
        <v>0</v>
      </c>
      <c r="KK132" s="453">
        <v>0</v>
      </c>
      <c r="KL132" s="453">
        <v>0</v>
      </c>
      <c r="KM132" s="453">
        <v>0</v>
      </c>
    </row>
    <row r="133" spans="280:299" ht="15" x14ac:dyDescent="0.25">
      <c r="JT133" s="437">
        <v>130</v>
      </c>
      <c r="JU133" s="453">
        <v>0</v>
      </c>
      <c r="JV133" s="570">
        <f t="shared" si="34"/>
        <v>0</v>
      </c>
      <c r="JW133" s="463"/>
      <c r="JX133" s="453">
        <v>0</v>
      </c>
      <c r="JY133" s="453">
        <v>0</v>
      </c>
      <c r="JZ133" s="453">
        <v>0</v>
      </c>
      <c r="KG133" s="437">
        <v>130</v>
      </c>
      <c r="KH133" s="453">
        <v>0</v>
      </c>
      <c r="KI133" s="463">
        <f t="shared" si="33"/>
        <v>10</v>
      </c>
      <c r="KJ133" s="453">
        <v>0</v>
      </c>
      <c r="KK133" s="453">
        <v>0</v>
      </c>
      <c r="KL133" s="453">
        <v>0</v>
      </c>
      <c r="KM133" s="453">
        <v>0</v>
      </c>
    </row>
    <row r="134" spans="280:299" ht="15" x14ac:dyDescent="0.25">
      <c r="JT134" s="437">
        <v>131</v>
      </c>
      <c r="JU134" s="453">
        <v>0</v>
      </c>
      <c r="JV134" s="570">
        <f t="shared" si="34"/>
        <v>0</v>
      </c>
      <c r="JW134" s="463"/>
      <c r="JX134" s="453">
        <v>0</v>
      </c>
      <c r="JY134" s="453">
        <v>0</v>
      </c>
      <c r="JZ134" s="453">
        <v>0</v>
      </c>
      <c r="KG134" s="437">
        <v>131</v>
      </c>
      <c r="KH134" s="453">
        <v>0</v>
      </c>
      <c r="KI134" s="463">
        <f t="shared" si="33"/>
        <v>10</v>
      </c>
      <c r="KJ134" s="453">
        <v>0</v>
      </c>
      <c r="KK134" s="453">
        <v>0</v>
      </c>
      <c r="KL134" s="453">
        <v>0</v>
      </c>
      <c r="KM134" s="453">
        <v>0</v>
      </c>
    </row>
    <row r="135" spans="280:299" ht="15" x14ac:dyDescent="0.25">
      <c r="JT135" s="437">
        <v>132</v>
      </c>
      <c r="JU135" s="453">
        <v>0</v>
      </c>
      <c r="JV135" s="570">
        <f t="shared" si="34"/>
        <v>0</v>
      </c>
      <c r="JW135" s="463"/>
      <c r="JX135" s="453">
        <v>0</v>
      </c>
      <c r="JY135" s="453">
        <v>0</v>
      </c>
      <c r="JZ135" s="453">
        <v>0</v>
      </c>
      <c r="KG135" s="437">
        <v>132</v>
      </c>
      <c r="KH135" s="453">
        <v>0</v>
      </c>
      <c r="KI135" s="463">
        <f t="shared" si="33"/>
        <v>10</v>
      </c>
      <c r="KJ135" s="453">
        <v>0</v>
      </c>
      <c r="KK135" s="453">
        <v>0</v>
      </c>
      <c r="KL135" s="453">
        <v>0</v>
      </c>
      <c r="KM135" s="453">
        <v>0</v>
      </c>
    </row>
    <row r="136" spans="280:299" ht="15" x14ac:dyDescent="0.25">
      <c r="JT136" s="437">
        <v>133</v>
      </c>
      <c r="JU136" s="453">
        <v>0</v>
      </c>
      <c r="JV136" s="570">
        <f t="shared" si="34"/>
        <v>0</v>
      </c>
      <c r="JW136" s="463"/>
      <c r="JX136" s="453">
        <v>0</v>
      </c>
      <c r="JY136" s="453">
        <v>0</v>
      </c>
      <c r="JZ136" s="453">
        <v>0</v>
      </c>
      <c r="KG136" s="437">
        <v>133</v>
      </c>
      <c r="KH136" s="453">
        <v>0</v>
      </c>
      <c r="KI136" s="463">
        <f t="shared" si="33"/>
        <v>10</v>
      </c>
      <c r="KJ136" s="453">
        <v>0</v>
      </c>
      <c r="KK136" s="453">
        <v>0</v>
      </c>
      <c r="KL136" s="453">
        <v>0</v>
      </c>
      <c r="KM136" s="453">
        <v>0</v>
      </c>
    </row>
    <row r="137" spans="280:299" ht="15" x14ac:dyDescent="0.25">
      <c r="JT137" s="437">
        <v>134</v>
      </c>
      <c r="JU137" s="453">
        <v>0</v>
      </c>
      <c r="JV137" s="570">
        <f t="shared" si="34"/>
        <v>0</v>
      </c>
      <c r="JW137" s="463"/>
      <c r="JX137" s="453">
        <v>0</v>
      </c>
      <c r="JY137" s="453">
        <v>0</v>
      </c>
      <c r="JZ137" s="453">
        <v>0</v>
      </c>
      <c r="KG137" s="437">
        <v>134</v>
      </c>
      <c r="KH137" s="453">
        <v>0</v>
      </c>
      <c r="KI137" s="463">
        <f t="shared" si="33"/>
        <v>10</v>
      </c>
      <c r="KJ137" s="453">
        <v>0</v>
      </c>
      <c r="KK137" s="453">
        <v>0</v>
      </c>
      <c r="KL137" s="453">
        <v>0</v>
      </c>
      <c r="KM137" s="453">
        <v>0</v>
      </c>
    </row>
    <row r="138" spans="280:299" ht="15" x14ac:dyDescent="0.25">
      <c r="JT138" s="437">
        <v>135</v>
      </c>
      <c r="JU138" s="453">
        <v>0</v>
      </c>
      <c r="JV138" s="570">
        <f t="shared" si="34"/>
        <v>0</v>
      </c>
      <c r="JW138" s="463"/>
      <c r="JX138" s="453">
        <v>0</v>
      </c>
      <c r="JY138" s="453">
        <v>0</v>
      </c>
      <c r="JZ138" s="453">
        <v>0</v>
      </c>
      <c r="KG138" s="437">
        <v>135</v>
      </c>
      <c r="KH138" s="453">
        <v>0</v>
      </c>
      <c r="KI138" s="463">
        <f t="shared" si="33"/>
        <v>10</v>
      </c>
      <c r="KJ138" s="453">
        <v>0</v>
      </c>
      <c r="KK138" s="453">
        <v>0</v>
      </c>
      <c r="KL138" s="453">
        <v>0</v>
      </c>
      <c r="KM138" s="453">
        <v>0</v>
      </c>
    </row>
    <row r="139" spans="280:299" ht="15" x14ac:dyDescent="0.25">
      <c r="JT139" s="437">
        <v>136</v>
      </c>
      <c r="JU139" s="453">
        <v>0</v>
      </c>
      <c r="JV139" s="570">
        <f t="shared" si="34"/>
        <v>0</v>
      </c>
      <c r="JW139" s="463"/>
      <c r="JX139" s="453">
        <v>0</v>
      </c>
      <c r="JY139" s="453">
        <v>0</v>
      </c>
      <c r="JZ139" s="453">
        <v>0</v>
      </c>
      <c r="KG139" s="437">
        <v>136</v>
      </c>
      <c r="KH139" s="453">
        <v>0</v>
      </c>
      <c r="KI139" s="463">
        <f t="shared" si="33"/>
        <v>10</v>
      </c>
      <c r="KJ139" s="453">
        <v>0</v>
      </c>
      <c r="KK139" s="453">
        <v>0</v>
      </c>
      <c r="KL139" s="453">
        <v>0</v>
      </c>
      <c r="KM139" s="453">
        <v>0</v>
      </c>
    </row>
    <row r="140" spans="280:299" ht="15" x14ac:dyDescent="0.25">
      <c r="JT140" s="437">
        <v>137</v>
      </c>
      <c r="JU140" s="453">
        <v>0</v>
      </c>
      <c r="JV140" s="570"/>
      <c r="JW140" s="463"/>
      <c r="JX140" s="453">
        <v>0</v>
      </c>
      <c r="JY140" s="453">
        <v>0</v>
      </c>
      <c r="JZ140" s="453">
        <v>0</v>
      </c>
      <c r="KG140" s="437">
        <v>137</v>
      </c>
      <c r="KH140" s="453">
        <v>0</v>
      </c>
      <c r="KI140" s="463">
        <f t="shared" si="33"/>
        <v>10</v>
      </c>
      <c r="KJ140" s="453">
        <v>0</v>
      </c>
      <c r="KK140" s="453">
        <v>0</v>
      </c>
      <c r="KL140" s="453">
        <v>0</v>
      </c>
      <c r="KM140" s="453">
        <v>0</v>
      </c>
    </row>
    <row r="141" spans="280:299" ht="15" x14ac:dyDescent="0.25">
      <c r="JT141" s="437">
        <v>138</v>
      </c>
      <c r="JU141" s="453">
        <v>0</v>
      </c>
      <c r="JV141" s="570"/>
      <c r="JW141" s="463"/>
      <c r="JX141" s="453">
        <v>0</v>
      </c>
      <c r="JY141" s="453">
        <v>0</v>
      </c>
      <c r="JZ141" s="453">
        <v>0</v>
      </c>
      <c r="KG141" s="437">
        <v>138</v>
      </c>
      <c r="KH141" s="453">
        <v>0</v>
      </c>
      <c r="KI141" s="463">
        <f t="shared" si="33"/>
        <v>10</v>
      </c>
      <c r="KJ141" s="453">
        <v>0</v>
      </c>
      <c r="KK141" s="453">
        <v>0</v>
      </c>
      <c r="KL141" s="453">
        <v>0</v>
      </c>
      <c r="KM141" s="453">
        <v>0</v>
      </c>
    </row>
    <row r="142" spans="280:299" ht="15" x14ac:dyDescent="0.25">
      <c r="JT142" s="437">
        <v>139</v>
      </c>
      <c r="JU142" s="453">
        <v>0</v>
      </c>
      <c r="JV142" s="570"/>
      <c r="JW142" s="463"/>
      <c r="JX142" s="453">
        <v>0</v>
      </c>
      <c r="JY142" s="453">
        <v>0</v>
      </c>
      <c r="JZ142" s="453">
        <v>0</v>
      </c>
      <c r="KG142" s="437">
        <v>139</v>
      </c>
      <c r="KH142" s="453">
        <v>0</v>
      </c>
      <c r="KI142" s="463">
        <f t="shared" si="33"/>
        <v>10</v>
      </c>
      <c r="KJ142" s="453">
        <v>0</v>
      </c>
      <c r="KK142" s="453">
        <v>0</v>
      </c>
      <c r="KL142" s="453">
        <v>0</v>
      </c>
      <c r="KM142" s="453">
        <v>0</v>
      </c>
    </row>
    <row r="143" spans="280:299" ht="15" x14ac:dyDescent="0.25">
      <c r="JT143" s="437">
        <v>140</v>
      </c>
      <c r="JU143" s="453">
        <v>0</v>
      </c>
      <c r="JV143" s="570"/>
      <c r="JW143" s="463"/>
      <c r="JX143" s="453">
        <v>0</v>
      </c>
      <c r="JY143" s="453">
        <v>0</v>
      </c>
      <c r="JZ143" s="453">
        <v>0</v>
      </c>
      <c r="KG143" s="437">
        <v>140</v>
      </c>
      <c r="KH143" s="453">
        <v>0</v>
      </c>
      <c r="KI143" s="463">
        <f t="shared" si="33"/>
        <v>10</v>
      </c>
      <c r="KJ143" s="453">
        <v>0</v>
      </c>
      <c r="KK143" s="453">
        <v>0</v>
      </c>
      <c r="KL143" s="453">
        <v>0</v>
      </c>
      <c r="KM143" s="453">
        <v>0</v>
      </c>
    </row>
    <row r="144" spans="280:299" ht="15" x14ac:dyDescent="0.25">
      <c r="JT144" s="437">
        <v>141</v>
      </c>
      <c r="JU144" s="453">
        <v>0</v>
      </c>
      <c r="JV144" s="570"/>
      <c r="JW144" s="463"/>
      <c r="JX144" s="453">
        <v>0</v>
      </c>
      <c r="JY144" s="453">
        <v>0</v>
      </c>
      <c r="JZ144" s="453">
        <v>0</v>
      </c>
      <c r="KG144" s="437">
        <v>141</v>
      </c>
      <c r="KH144" s="453">
        <v>0</v>
      </c>
      <c r="KI144" s="463">
        <f t="shared" si="33"/>
        <v>10</v>
      </c>
      <c r="KJ144" s="453">
        <v>0</v>
      </c>
      <c r="KK144" s="453">
        <v>0</v>
      </c>
      <c r="KL144" s="453">
        <v>0</v>
      </c>
      <c r="KM144" s="453">
        <v>0</v>
      </c>
    </row>
    <row r="145" spans="280:299" ht="15" x14ac:dyDescent="0.25">
      <c r="JT145" s="437">
        <v>142</v>
      </c>
      <c r="JU145" s="453">
        <v>0</v>
      </c>
      <c r="JV145" s="570"/>
      <c r="JW145" s="463"/>
      <c r="JX145" s="453">
        <v>0</v>
      </c>
      <c r="JY145" s="453">
        <v>0</v>
      </c>
      <c r="JZ145" s="453">
        <v>0</v>
      </c>
      <c r="KG145" s="437">
        <v>142</v>
      </c>
      <c r="KH145" s="453">
        <v>0</v>
      </c>
      <c r="KI145" s="463">
        <f t="shared" si="33"/>
        <v>10</v>
      </c>
      <c r="KJ145" s="453">
        <v>0</v>
      </c>
      <c r="KK145" s="453">
        <v>0</v>
      </c>
      <c r="KL145" s="453">
        <v>0</v>
      </c>
      <c r="KM145" s="453">
        <v>0</v>
      </c>
    </row>
    <row r="146" spans="280:299" ht="15" x14ac:dyDescent="0.25">
      <c r="JT146" s="437">
        <v>143</v>
      </c>
      <c r="JU146" s="453">
        <v>0</v>
      </c>
      <c r="JV146" s="570"/>
      <c r="JW146" s="463"/>
      <c r="JX146" s="453">
        <v>0</v>
      </c>
      <c r="JY146" s="453">
        <v>0</v>
      </c>
      <c r="JZ146" s="453">
        <v>0</v>
      </c>
      <c r="KG146" s="437">
        <v>143</v>
      </c>
      <c r="KH146" s="453">
        <v>0</v>
      </c>
      <c r="KI146" s="463">
        <f t="shared" si="33"/>
        <v>10</v>
      </c>
      <c r="KJ146" s="453">
        <v>0</v>
      </c>
      <c r="KK146" s="453">
        <v>0</v>
      </c>
      <c r="KL146" s="453">
        <v>0</v>
      </c>
      <c r="KM146" s="453">
        <v>0</v>
      </c>
    </row>
    <row r="147" spans="280:299" ht="15.75" thickBot="1" x14ac:dyDescent="0.3">
      <c r="JT147" s="437">
        <v>144</v>
      </c>
      <c r="JU147" s="453">
        <v>0</v>
      </c>
      <c r="JV147" s="571"/>
      <c r="JW147" s="565"/>
      <c r="JX147" s="453">
        <v>0</v>
      </c>
      <c r="JY147" s="453">
        <v>0</v>
      </c>
      <c r="JZ147" s="453">
        <v>0</v>
      </c>
      <c r="KG147" s="437">
        <v>144</v>
      </c>
      <c r="KH147" s="453">
        <v>0</v>
      </c>
      <c r="KI147" s="463">
        <f t="shared" si="33"/>
        <v>10</v>
      </c>
      <c r="KJ147" s="453">
        <v>0</v>
      </c>
      <c r="KK147" s="453">
        <v>0</v>
      </c>
      <c r="KL147" s="453">
        <v>0</v>
      </c>
      <c r="KM147" s="453">
        <v>0</v>
      </c>
    </row>
    <row r="148" spans="280:299" ht="15" x14ac:dyDescent="0.25">
      <c r="JT148" s="437">
        <v>145</v>
      </c>
      <c r="JU148" s="453">
        <v>0</v>
      </c>
      <c r="JV148" s="453">
        <v>0</v>
      </c>
      <c r="JW148" s="568"/>
      <c r="JX148" s="453">
        <v>0</v>
      </c>
      <c r="JY148" s="453">
        <v>0</v>
      </c>
      <c r="JZ148" s="453">
        <v>0</v>
      </c>
      <c r="KG148" s="437">
        <v>145</v>
      </c>
      <c r="KH148" s="453">
        <v>0</v>
      </c>
      <c r="KI148" s="453">
        <v>0</v>
      </c>
      <c r="KJ148" s="463">
        <f t="shared" ref="KJ148:KJ171" si="35">IF(IZ$34=0,10,0)</f>
        <v>10</v>
      </c>
      <c r="KK148" s="453">
        <v>0</v>
      </c>
      <c r="KL148" s="453">
        <v>0</v>
      </c>
      <c r="KM148" s="453">
        <v>0</v>
      </c>
    </row>
    <row r="149" spans="280:299" ht="15" x14ac:dyDescent="0.25">
      <c r="JT149" s="437">
        <v>146</v>
      </c>
      <c r="JU149" s="453">
        <v>0</v>
      </c>
      <c r="JV149" s="453">
        <v>0</v>
      </c>
      <c r="JW149" s="568"/>
      <c r="JX149" s="453">
        <v>0</v>
      </c>
      <c r="JY149" s="453">
        <v>0</v>
      </c>
      <c r="JZ149" s="453">
        <v>0</v>
      </c>
      <c r="KG149" s="437">
        <v>146</v>
      </c>
      <c r="KH149" s="453">
        <v>0</v>
      </c>
      <c r="KI149" s="453">
        <v>0</v>
      </c>
      <c r="KJ149" s="463">
        <f t="shared" si="35"/>
        <v>10</v>
      </c>
      <c r="KK149" s="453">
        <v>0</v>
      </c>
      <c r="KL149" s="453">
        <v>0</v>
      </c>
      <c r="KM149" s="453">
        <v>0</v>
      </c>
    </row>
    <row r="150" spans="280:299" ht="15" x14ac:dyDescent="0.25">
      <c r="JT150" s="437">
        <v>147</v>
      </c>
      <c r="JU150" s="453">
        <v>0</v>
      </c>
      <c r="JV150" s="453">
        <v>0</v>
      </c>
      <c r="JW150" s="568"/>
      <c r="JX150" s="453">
        <v>0</v>
      </c>
      <c r="JY150" s="453">
        <v>0</v>
      </c>
      <c r="JZ150" s="453">
        <v>0</v>
      </c>
      <c r="KG150" s="437">
        <v>147</v>
      </c>
      <c r="KH150" s="453">
        <v>0</v>
      </c>
      <c r="KI150" s="453">
        <v>0</v>
      </c>
      <c r="KJ150" s="463">
        <f t="shared" si="35"/>
        <v>10</v>
      </c>
      <c r="KK150" s="453">
        <v>0</v>
      </c>
      <c r="KL150" s="453">
        <v>0</v>
      </c>
      <c r="KM150" s="453">
        <v>0</v>
      </c>
    </row>
    <row r="151" spans="280:299" ht="15" x14ac:dyDescent="0.25">
      <c r="JT151" s="437">
        <v>148</v>
      </c>
      <c r="JU151" s="453">
        <v>0</v>
      </c>
      <c r="JV151" s="453">
        <v>0</v>
      </c>
      <c r="JW151" s="568"/>
      <c r="JX151" s="453">
        <v>0</v>
      </c>
      <c r="JY151" s="453">
        <v>0</v>
      </c>
      <c r="JZ151" s="453">
        <v>0</v>
      </c>
      <c r="KG151" s="437">
        <v>148</v>
      </c>
      <c r="KH151" s="453">
        <v>0</v>
      </c>
      <c r="KI151" s="453">
        <v>0</v>
      </c>
      <c r="KJ151" s="463">
        <f t="shared" si="35"/>
        <v>10</v>
      </c>
      <c r="KK151" s="453">
        <v>0</v>
      </c>
      <c r="KL151" s="453">
        <v>0</v>
      </c>
      <c r="KM151" s="453">
        <v>0</v>
      </c>
    </row>
    <row r="152" spans="280:299" ht="15" x14ac:dyDescent="0.25">
      <c r="JT152" s="437">
        <v>149</v>
      </c>
      <c r="JU152" s="453">
        <v>0</v>
      </c>
      <c r="JV152" s="453">
        <v>0</v>
      </c>
      <c r="JW152" s="568"/>
      <c r="JX152" s="453">
        <v>0</v>
      </c>
      <c r="JY152" s="453">
        <v>0</v>
      </c>
      <c r="JZ152" s="453">
        <v>0</v>
      </c>
      <c r="KG152" s="437">
        <v>149</v>
      </c>
      <c r="KH152" s="453">
        <v>0</v>
      </c>
      <c r="KI152" s="453">
        <v>0</v>
      </c>
      <c r="KJ152" s="463">
        <f t="shared" si="35"/>
        <v>10</v>
      </c>
      <c r="KK152" s="453">
        <v>0</v>
      </c>
      <c r="KL152" s="453">
        <v>0</v>
      </c>
      <c r="KM152" s="453">
        <v>0</v>
      </c>
    </row>
    <row r="153" spans="280:299" ht="15" x14ac:dyDescent="0.25">
      <c r="JT153" s="437">
        <v>150</v>
      </c>
      <c r="JU153" s="453">
        <v>0</v>
      </c>
      <c r="JV153" s="453">
        <v>0</v>
      </c>
      <c r="JW153" s="568"/>
      <c r="JX153" s="453">
        <v>0</v>
      </c>
      <c r="JY153" s="453">
        <v>0</v>
      </c>
      <c r="JZ153" s="453">
        <v>0</v>
      </c>
      <c r="KG153" s="437">
        <v>150</v>
      </c>
      <c r="KH153" s="453">
        <v>0</v>
      </c>
      <c r="KI153" s="453">
        <v>0</v>
      </c>
      <c r="KJ153" s="463">
        <f t="shared" si="35"/>
        <v>10</v>
      </c>
      <c r="KK153" s="453">
        <v>0</v>
      </c>
      <c r="KL153" s="453">
        <v>0</v>
      </c>
      <c r="KM153" s="453">
        <v>0</v>
      </c>
    </row>
    <row r="154" spans="280:299" ht="15" x14ac:dyDescent="0.25">
      <c r="JT154" s="437">
        <v>151</v>
      </c>
      <c r="JU154" s="453">
        <v>0</v>
      </c>
      <c r="JV154" s="453">
        <v>0</v>
      </c>
      <c r="JW154" s="568"/>
      <c r="JX154" s="453">
        <v>0</v>
      </c>
      <c r="JY154" s="453">
        <v>0</v>
      </c>
      <c r="JZ154" s="453">
        <v>0</v>
      </c>
      <c r="KG154" s="437">
        <v>151</v>
      </c>
      <c r="KH154" s="453">
        <v>0</v>
      </c>
      <c r="KI154" s="453">
        <v>0</v>
      </c>
      <c r="KJ154" s="463">
        <f t="shared" si="35"/>
        <v>10</v>
      </c>
      <c r="KK154" s="453">
        <v>0</v>
      </c>
      <c r="KL154" s="453">
        <v>0</v>
      </c>
      <c r="KM154" s="453">
        <v>0</v>
      </c>
    </row>
    <row r="155" spans="280:299" ht="15" x14ac:dyDescent="0.25">
      <c r="JT155" s="437">
        <v>152</v>
      </c>
      <c r="JU155" s="453">
        <v>0</v>
      </c>
      <c r="JV155" s="453">
        <v>0</v>
      </c>
      <c r="JW155" s="568"/>
      <c r="JX155" s="453">
        <v>0</v>
      </c>
      <c r="JY155" s="453">
        <v>0</v>
      </c>
      <c r="JZ155" s="453">
        <v>0</v>
      </c>
      <c r="KG155" s="437">
        <v>152</v>
      </c>
      <c r="KH155" s="453">
        <v>0</v>
      </c>
      <c r="KI155" s="453">
        <v>0</v>
      </c>
      <c r="KJ155" s="463">
        <f t="shared" si="35"/>
        <v>10</v>
      </c>
      <c r="KK155" s="453">
        <v>0</v>
      </c>
      <c r="KL155" s="453">
        <v>0</v>
      </c>
      <c r="KM155" s="453">
        <v>0</v>
      </c>
    </row>
    <row r="156" spans="280:299" ht="15" x14ac:dyDescent="0.25">
      <c r="JT156" s="437">
        <v>153</v>
      </c>
      <c r="JU156" s="453">
        <v>0</v>
      </c>
      <c r="JV156" s="453">
        <v>0</v>
      </c>
      <c r="JW156" s="568">
        <f t="shared" ref="JW156:JW163" si="36">IZ$34</f>
        <v>0</v>
      </c>
      <c r="JX156" s="453">
        <v>0</v>
      </c>
      <c r="JY156" s="453">
        <v>0</v>
      </c>
      <c r="JZ156" s="453">
        <v>0</v>
      </c>
      <c r="KG156" s="437">
        <v>153</v>
      </c>
      <c r="KH156" s="453">
        <v>0</v>
      </c>
      <c r="KI156" s="453">
        <v>0</v>
      </c>
      <c r="KJ156" s="463">
        <f t="shared" si="35"/>
        <v>10</v>
      </c>
      <c r="KK156" s="453">
        <v>0</v>
      </c>
      <c r="KL156" s="453">
        <v>0</v>
      </c>
      <c r="KM156" s="453">
        <v>0</v>
      </c>
    </row>
    <row r="157" spans="280:299" ht="15" x14ac:dyDescent="0.25">
      <c r="JT157" s="437">
        <v>154</v>
      </c>
      <c r="JU157" s="453">
        <v>0</v>
      </c>
      <c r="JV157" s="453">
        <v>0</v>
      </c>
      <c r="JW157" s="568">
        <f t="shared" si="36"/>
        <v>0</v>
      </c>
      <c r="JX157" s="453">
        <v>0</v>
      </c>
      <c r="JY157" s="453">
        <v>0</v>
      </c>
      <c r="JZ157" s="453">
        <v>0</v>
      </c>
      <c r="KG157" s="437">
        <v>154</v>
      </c>
      <c r="KH157" s="453">
        <v>0</v>
      </c>
      <c r="KI157" s="453">
        <v>0</v>
      </c>
      <c r="KJ157" s="463">
        <f t="shared" si="35"/>
        <v>10</v>
      </c>
      <c r="KK157" s="453">
        <v>0</v>
      </c>
      <c r="KL157" s="453">
        <v>0</v>
      </c>
      <c r="KM157" s="453">
        <v>0</v>
      </c>
    </row>
    <row r="158" spans="280:299" ht="15" x14ac:dyDescent="0.25">
      <c r="JT158" s="437">
        <v>155</v>
      </c>
      <c r="JU158" s="453">
        <v>0</v>
      </c>
      <c r="JV158" s="453">
        <v>0</v>
      </c>
      <c r="JW158" s="568">
        <f t="shared" si="36"/>
        <v>0</v>
      </c>
      <c r="JX158" s="453">
        <v>0</v>
      </c>
      <c r="JY158" s="453">
        <v>0</v>
      </c>
      <c r="JZ158" s="453">
        <v>0</v>
      </c>
      <c r="KG158" s="437">
        <v>155</v>
      </c>
      <c r="KH158" s="453">
        <v>0</v>
      </c>
      <c r="KI158" s="453">
        <v>0</v>
      </c>
      <c r="KJ158" s="463">
        <f t="shared" si="35"/>
        <v>10</v>
      </c>
      <c r="KK158" s="453">
        <v>0</v>
      </c>
      <c r="KL158" s="453">
        <v>0</v>
      </c>
      <c r="KM158" s="453">
        <v>0</v>
      </c>
    </row>
    <row r="159" spans="280:299" ht="15" x14ac:dyDescent="0.25">
      <c r="JT159" s="437">
        <v>156</v>
      </c>
      <c r="JU159" s="453">
        <v>0</v>
      </c>
      <c r="JV159" s="453">
        <v>0</v>
      </c>
      <c r="JW159" s="568">
        <f t="shared" si="36"/>
        <v>0</v>
      </c>
      <c r="JX159" s="453">
        <v>0</v>
      </c>
      <c r="JY159" s="453">
        <v>0</v>
      </c>
      <c r="JZ159" s="453">
        <v>0</v>
      </c>
      <c r="KG159" s="437">
        <v>156</v>
      </c>
      <c r="KH159" s="453">
        <v>0</v>
      </c>
      <c r="KI159" s="453">
        <v>0</v>
      </c>
      <c r="KJ159" s="463">
        <f t="shared" si="35"/>
        <v>10</v>
      </c>
      <c r="KK159" s="453">
        <v>0</v>
      </c>
      <c r="KL159" s="453">
        <v>0</v>
      </c>
      <c r="KM159" s="453">
        <v>0</v>
      </c>
    </row>
    <row r="160" spans="280:299" ht="15" x14ac:dyDescent="0.25">
      <c r="JT160" s="437">
        <v>157</v>
      </c>
      <c r="JU160" s="453">
        <v>0</v>
      </c>
      <c r="JV160" s="453">
        <v>0</v>
      </c>
      <c r="JW160" s="568">
        <f t="shared" si="36"/>
        <v>0</v>
      </c>
      <c r="JX160" s="453">
        <v>0</v>
      </c>
      <c r="JY160" s="453">
        <v>0</v>
      </c>
      <c r="JZ160" s="453">
        <v>0</v>
      </c>
      <c r="KG160" s="437">
        <v>157</v>
      </c>
      <c r="KH160" s="453">
        <v>0</v>
      </c>
      <c r="KI160" s="453">
        <v>0</v>
      </c>
      <c r="KJ160" s="463">
        <f t="shared" si="35"/>
        <v>10</v>
      </c>
      <c r="KK160" s="453">
        <v>0</v>
      </c>
      <c r="KL160" s="453">
        <v>0</v>
      </c>
      <c r="KM160" s="453">
        <v>0</v>
      </c>
    </row>
    <row r="161" spans="280:299" ht="15" x14ac:dyDescent="0.25">
      <c r="JT161" s="437">
        <v>158</v>
      </c>
      <c r="JU161" s="453">
        <v>0</v>
      </c>
      <c r="JV161" s="453">
        <v>0</v>
      </c>
      <c r="JW161" s="568">
        <f t="shared" si="36"/>
        <v>0</v>
      </c>
      <c r="JX161" s="453">
        <v>0</v>
      </c>
      <c r="JY161" s="453">
        <v>0</v>
      </c>
      <c r="JZ161" s="453">
        <v>0</v>
      </c>
      <c r="KG161" s="437">
        <v>158</v>
      </c>
      <c r="KH161" s="453">
        <v>0</v>
      </c>
      <c r="KI161" s="453">
        <v>0</v>
      </c>
      <c r="KJ161" s="463">
        <f t="shared" si="35"/>
        <v>10</v>
      </c>
      <c r="KK161" s="453">
        <v>0</v>
      </c>
      <c r="KL161" s="453">
        <v>0</v>
      </c>
      <c r="KM161" s="453">
        <v>0</v>
      </c>
    </row>
    <row r="162" spans="280:299" ht="15" x14ac:dyDescent="0.25">
      <c r="JT162" s="437">
        <v>159</v>
      </c>
      <c r="JU162" s="453">
        <v>0</v>
      </c>
      <c r="JV162" s="453">
        <v>0</v>
      </c>
      <c r="JW162" s="568">
        <f t="shared" si="36"/>
        <v>0</v>
      </c>
      <c r="JX162" s="453">
        <v>0</v>
      </c>
      <c r="JY162" s="453">
        <v>0</v>
      </c>
      <c r="JZ162" s="453">
        <v>0</v>
      </c>
      <c r="KG162" s="437">
        <v>159</v>
      </c>
      <c r="KH162" s="453">
        <v>0</v>
      </c>
      <c r="KI162" s="453">
        <v>0</v>
      </c>
      <c r="KJ162" s="463">
        <f t="shared" si="35"/>
        <v>10</v>
      </c>
      <c r="KK162" s="453">
        <v>0</v>
      </c>
      <c r="KL162" s="453">
        <v>0</v>
      </c>
      <c r="KM162" s="453">
        <v>0</v>
      </c>
    </row>
    <row r="163" spans="280:299" ht="15" x14ac:dyDescent="0.25">
      <c r="JT163" s="437">
        <v>160</v>
      </c>
      <c r="JU163" s="453">
        <v>0</v>
      </c>
      <c r="JV163" s="453">
        <v>0</v>
      </c>
      <c r="JW163" s="568">
        <f t="shared" si="36"/>
        <v>0</v>
      </c>
      <c r="JX163" s="453">
        <v>0</v>
      </c>
      <c r="JY163" s="453">
        <v>0</v>
      </c>
      <c r="JZ163" s="453">
        <v>0</v>
      </c>
      <c r="KG163" s="437">
        <v>160</v>
      </c>
      <c r="KH163" s="453">
        <v>0</v>
      </c>
      <c r="KI163" s="453">
        <v>0</v>
      </c>
      <c r="KJ163" s="463">
        <f t="shared" si="35"/>
        <v>10</v>
      </c>
      <c r="KK163" s="453">
        <v>0</v>
      </c>
      <c r="KL163" s="453">
        <v>0</v>
      </c>
      <c r="KM163" s="453">
        <v>0</v>
      </c>
    </row>
    <row r="164" spans="280:299" ht="15" x14ac:dyDescent="0.25">
      <c r="JT164" s="437">
        <v>161</v>
      </c>
      <c r="JU164" s="453">
        <v>0</v>
      </c>
      <c r="JV164" s="453">
        <v>0</v>
      </c>
      <c r="JW164" s="568"/>
      <c r="JX164" s="453">
        <v>0</v>
      </c>
      <c r="JY164" s="453">
        <v>0</v>
      </c>
      <c r="JZ164" s="453">
        <v>0</v>
      </c>
      <c r="KG164" s="437">
        <v>161</v>
      </c>
      <c r="KH164" s="453">
        <v>0</v>
      </c>
      <c r="KI164" s="453">
        <v>0</v>
      </c>
      <c r="KJ164" s="463">
        <f t="shared" si="35"/>
        <v>10</v>
      </c>
      <c r="KK164" s="453">
        <v>0</v>
      </c>
      <c r="KL164" s="453">
        <v>0</v>
      </c>
      <c r="KM164" s="453">
        <v>0</v>
      </c>
    </row>
    <row r="165" spans="280:299" ht="15" x14ac:dyDescent="0.25">
      <c r="JT165" s="437">
        <v>162</v>
      </c>
      <c r="JU165" s="453">
        <v>0</v>
      </c>
      <c r="JV165" s="453">
        <v>0</v>
      </c>
      <c r="JW165" s="568"/>
      <c r="JX165" s="453">
        <v>0</v>
      </c>
      <c r="JY165" s="453">
        <v>0</v>
      </c>
      <c r="JZ165" s="453">
        <v>0</v>
      </c>
      <c r="KG165" s="437">
        <v>162</v>
      </c>
      <c r="KH165" s="453">
        <v>0</v>
      </c>
      <c r="KI165" s="453">
        <v>0</v>
      </c>
      <c r="KJ165" s="463">
        <f t="shared" si="35"/>
        <v>10</v>
      </c>
      <c r="KK165" s="453">
        <v>0</v>
      </c>
      <c r="KL165" s="453">
        <v>0</v>
      </c>
      <c r="KM165" s="453">
        <v>0</v>
      </c>
    </row>
    <row r="166" spans="280:299" ht="15" x14ac:dyDescent="0.25">
      <c r="JT166" s="437">
        <v>163</v>
      </c>
      <c r="JU166" s="453">
        <v>0</v>
      </c>
      <c r="JV166" s="453">
        <v>0</v>
      </c>
      <c r="JW166" s="568"/>
      <c r="JX166" s="453">
        <v>0</v>
      </c>
      <c r="JY166" s="453">
        <v>0</v>
      </c>
      <c r="JZ166" s="453">
        <v>0</v>
      </c>
      <c r="KG166" s="437">
        <v>163</v>
      </c>
      <c r="KH166" s="453">
        <v>0</v>
      </c>
      <c r="KI166" s="453">
        <v>0</v>
      </c>
      <c r="KJ166" s="463">
        <f t="shared" si="35"/>
        <v>10</v>
      </c>
      <c r="KK166" s="453">
        <v>0</v>
      </c>
      <c r="KL166" s="453">
        <v>0</v>
      </c>
      <c r="KM166" s="453">
        <v>0</v>
      </c>
    </row>
    <row r="167" spans="280:299" ht="15" x14ac:dyDescent="0.25">
      <c r="JT167" s="437">
        <v>164</v>
      </c>
      <c r="JU167" s="453">
        <v>0</v>
      </c>
      <c r="JV167" s="453">
        <v>0</v>
      </c>
      <c r="JW167" s="568"/>
      <c r="JX167" s="453">
        <v>0</v>
      </c>
      <c r="JY167" s="453">
        <v>0</v>
      </c>
      <c r="JZ167" s="453">
        <v>0</v>
      </c>
      <c r="KG167" s="437">
        <v>164</v>
      </c>
      <c r="KH167" s="453">
        <v>0</v>
      </c>
      <c r="KI167" s="453">
        <v>0</v>
      </c>
      <c r="KJ167" s="463">
        <f t="shared" si="35"/>
        <v>10</v>
      </c>
      <c r="KK167" s="453">
        <v>0</v>
      </c>
      <c r="KL167" s="453">
        <v>0</v>
      </c>
      <c r="KM167" s="453">
        <v>0</v>
      </c>
    </row>
    <row r="168" spans="280:299" ht="15" x14ac:dyDescent="0.25">
      <c r="JT168" s="437">
        <v>165</v>
      </c>
      <c r="JU168" s="453">
        <v>0</v>
      </c>
      <c r="JV168" s="453">
        <v>0</v>
      </c>
      <c r="JW168" s="568"/>
      <c r="JX168" s="453">
        <v>0</v>
      </c>
      <c r="JY168" s="453">
        <v>0</v>
      </c>
      <c r="JZ168" s="453">
        <v>0</v>
      </c>
      <c r="KG168" s="437">
        <v>165</v>
      </c>
      <c r="KH168" s="453">
        <v>0</v>
      </c>
      <c r="KI168" s="453">
        <v>0</v>
      </c>
      <c r="KJ168" s="463">
        <f t="shared" si="35"/>
        <v>10</v>
      </c>
      <c r="KK168" s="453">
        <v>0</v>
      </c>
      <c r="KL168" s="453">
        <v>0</v>
      </c>
      <c r="KM168" s="453">
        <v>0</v>
      </c>
    </row>
    <row r="169" spans="280:299" ht="15" x14ac:dyDescent="0.25">
      <c r="JT169" s="437">
        <v>166</v>
      </c>
      <c r="JU169" s="453">
        <v>0</v>
      </c>
      <c r="JV169" s="453">
        <v>0</v>
      </c>
      <c r="JW169" s="568"/>
      <c r="JX169" s="453">
        <v>0</v>
      </c>
      <c r="JY169" s="453">
        <v>0</v>
      </c>
      <c r="JZ169" s="453">
        <v>0</v>
      </c>
      <c r="KG169" s="437">
        <v>166</v>
      </c>
      <c r="KH169" s="453">
        <v>0</v>
      </c>
      <c r="KI169" s="453">
        <v>0</v>
      </c>
      <c r="KJ169" s="463">
        <f t="shared" si="35"/>
        <v>10</v>
      </c>
      <c r="KK169" s="453">
        <v>0</v>
      </c>
      <c r="KL169" s="453">
        <v>0</v>
      </c>
      <c r="KM169" s="453">
        <v>0</v>
      </c>
    </row>
    <row r="170" spans="280:299" ht="15" x14ac:dyDescent="0.25">
      <c r="JT170" s="437">
        <v>167</v>
      </c>
      <c r="JU170" s="453">
        <v>0</v>
      </c>
      <c r="JV170" s="453">
        <v>0</v>
      </c>
      <c r="JW170" s="568"/>
      <c r="JX170" s="453">
        <v>0</v>
      </c>
      <c r="JY170" s="453">
        <v>0</v>
      </c>
      <c r="JZ170" s="453">
        <v>0</v>
      </c>
      <c r="KG170" s="437">
        <v>167</v>
      </c>
      <c r="KH170" s="453">
        <v>0</v>
      </c>
      <c r="KI170" s="453">
        <v>0</v>
      </c>
      <c r="KJ170" s="463">
        <f t="shared" si="35"/>
        <v>10</v>
      </c>
      <c r="KK170" s="453">
        <v>0</v>
      </c>
      <c r="KL170" s="453">
        <v>0</v>
      </c>
      <c r="KM170" s="453">
        <v>0</v>
      </c>
    </row>
    <row r="171" spans="280:299" ht="15" x14ac:dyDescent="0.25">
      <c r="JT171" s="437">
        <v>168</v>
      </c>
      <c r="JU171" s="453">
        <v>0</v>
      </c>
      <c r="JV171" s="453">
        <v>0</v>
      </c>
      <c r="JW171" s="568">
        <v>0</v>
      </c>
      <c r="JX171" s="453">
        <v>0</v>
      </c>
      <c r="JY171" s="453">
        <v>0</v>
      </c>
      <c r="JZ171" s="453">
        <v>0</v>
      </c>
      <c r="KG171" s="437">
        <v>168</v>
      </c>
      <c r="KH171" s="453">
        <v>0</v>
      </c>
      <c r="KI171" s="453">
        <v>0</v>
      </c>
      <c r="KJ171" s="463">
        <f t="shared" si="35"/>
        <v>10</v>
      </c>
      <c r="KK171" s="453">
        <v>0</v>
      </c>
      <c r="KL171" s="453">
        <v>0</v>
      </c>
      <c r="KM171" s="453">
        <v>0</v>
      </c>
    </row>
    <row r="172" spans="280:299" ht="15" x14ac:dyDescent="0.25">
      <c r="JT172" s="437">
        <v>169</v>
      </c>
      <c r="JU172" s="453">
        <v>0</v>
      </c>
      <c r="JV172" s="453">
        <v>0</v>
      </c>
      <c r="JW172" s="568"/>
      <c r="JX172" s="453">
        <v>0</v>
      </c>
      <c r="JY172" s="453">
        <v>0</v>
      </c>
      <c r="JZ172" s="453">
        <v>0</v>
      </c>
      <c r="KG172" s="437">
        <v>169</v>
      </c>
      <c r="KH172" s="453">
        <v>0</v>
      </c>
      <c r="KI172" s="453">
        <v>0</v>
      </c>
      <c r="KJ172" s="463">
        <f t="shared" ref="KJ172:KJ195" si="37">IF(JB$34=0,10,0)</f>
        <v>10</v>
      </c>
      <c r="KK172" s="453">
        <v>0</v>
      </c>
      <c r="KL172" s="453">
        <v>0</v>
      </c>
      <c r="KM172" s="453">
        <v>0</v>
      </c>
    </row>
    <row r="173" spans="280:299" ht="15" x14ac:dyDescent="0.25">
      <c r="JT173" s="437">
        <v>170</v>
      </c>
      <c r="JU173" s="453">
        <v>0</v>
      </c>
      <c r="JV173" s="453">
        <v>0</v>
      </c>
      <c r="JW173" s="568"/>
      <c r="JX173" s="453">
        <v>0</v>
      </c>
      <c r="JY173" s="453">
        <v>0</v>
      </c>
      <c r="JZ173" s="453">
        <v>0</v>
      </c>
      <c r="KG173" s="437">
        <v>170</v>
      </c>
      <c r="KH173" s="453">
        <v>0</v>
      </c>
      <c r="KI173" s="453">
        <v>0</v>
      </c>
      <c r="KJ173" s="463">
        <f t="shared" si="37"/>
        <v>10</v>
      </c>
      <c r="KK173" s="453">
        <v>0</v>
      </c>
      <c r="KL173" s="453">
        <v>0</v>
      </c>
      <c r="KM173" s="453">
        <v>0</v>
      </c>
    </row>
    <row r="174" spans="280:299" ht="15" x14ac:dyDescent="0.25">
      <c r="JT174" s="437">
        <v>171</v>
      </c>
      <c r="JU174" s="453">
        <v>0</v>
      </c>
      <c r="JV174" s="453">
        <v>0</v>
      </c>
      <c r="JW174" s="568"/>
      <c r="JX174" s="453">
        <v>0</v>
      </c>
      <c r="JY174" s="453">
        <v>0</v>
      </c>
      <c r="JZ174" s="453">
        <v>0</v>
      </c>
      <c r="KG174" s="437">
        <v>171</v>
      </c>
      <c r="KH174" s="453">
        <v>0</v>
      </c>
      <c r="KI174" s="453">
        <v>0</v>
      </c>
      <c r="KJ174" s="463">
        <f t="shared" si="37"/>
        <v>10</v>
      </c>
      <c r="KK174" s="453">
        <v>0</v>
      </c>
      <c r="KL174" s="453">
        <v>0</v>
      </c>
      <c r="KM174" s="453">
        <v>0</v>
      </c>
    </row>
    <row r="175" spans="280:299" ht="15" x14ac:dyDescent="0.25">
      <c r="JT175" s="437">
        <v>172</v>
      </c>
      <c r="JU175" s="453">
        <v>0</v>
      </c>
      <c r="JV175" s="453">
        <v>0</v>
      </c>
      <c r="JW175" s="568"/>
      <c r="JX175" s="453">
        <v>0</v>
      </c>
      <c r="JY175" s="453">
        <v>0</v>
      </c>
      <c r="JZ175" s="453">
        <v>0</v>
      </c>
      <c r="KG175" s="437">
        <v>172</v>
      </c>
      <c r="KH175" s="453">
        <v>0</v>
      </c>
      <c r="KI175" s="453">
        <v>0</v>
      </c>
      <c r="KJ175" s="463">
        <f t="shared" si="37"/>
        <v>10</v>
      </c>
      <c r="KK175" s="453">
        <v>0</v>
      </c>
      <c r="KL175" s="453">
        <v>0</v>
      </c>
      <c r="KM175" s="453">
        <v>0</v>
      </c>
    </row>
    <row r="176" spans="280:299" ht="15" x14ac:dyDescent="0.25">
      <c r="JT176" s="437">
        <v>173</v>
      </c>
      <c r="JU176" s="453">
        <v>0</v>
      </c>
      <c r="JV176" s="453">
        <v>0</v>
      </c>
      <c r="JW176" s="568"/>
      <c r="JX176" s="453">
        <v>0</v>
      </c>
      <c r="JY176" s="453">
        <v>0</v>
      </c>
      <c r="JZ176" s="453">
        <v>0</v>
      </c>
      <c r="KG176" s="437">
        <v>173</v>
      </c>
      <c r="KH176" s="453">
        <v>0</v>
      </c>
      <c r="KI176" s="453">
        <v>0</v>
      </c>
      <c r="KJ176" s="463">
        <f t="shared" si="37"/>
        <v>10</v>
      </c>
      <c r="KK176" s="453">
        <v>0</v>
      </c>
      <c r="KL176" s="453">
        <v>0</v>
      </c>
      <c r="KM176" s="453">
        <v>0</v>
      </c>
    </row>
    <row r="177" spans="280:299" ht="15" x14ac:dyDescent="0.25">
      <c r="JT177" s="437">
        <v>174</v>
      </c>
      <c r="JU177" s="453">
        <v>0</v>
      </c>
      <c r="JV177" s="453">
        <v>0</v>
      </c>
      <c r="JW177" s="568"/>
      <c r="JX177" s="453">
        <v>0</v>
      </c>
      <c r="JY177" s="453">
        <v>0</v>
      </c>
      <c r="JZ177" s="453">
        <v>0</v>
      </c>
      <c r="KG177" s="437">
        <v>174</v>
      </c>
      <c r="KH177" s="453">
        <v>0</v>
      </c>
      <c r="KI177" s="453">
        <v>0</v>
      </c>
      <c r="KJ177" s="463">
        <f t="shared" si="37"/>
        <v>10</v>
      </c>
      <c r="KK177" s="453">
        <v>0</v>
      </c>
      <c r="KL177" s="453">
        <v>0</v>
      </c>
      <c r="KM177" s="453">
        <v>0</v>
      </c>
    </row>
    <row r="178" spans="280:299" ht="15" x14ac:dyDescent="0.25">
      <c r="JT178" s="437">
        <v>175</v>
      </c>
      <c r="JU178" s="453">
        <v>0</v>
      </c>
      <c r="JV178" s="453">
        <v>0</v>
      </c>
      <c r="JW178" s="568"/>
      <c r="JX178" s="453">
        <v>0</v>
      </c>
      <c r="JY178" s="453">
        <v>0</v>
      </c>
      <c r="JZ178" s="453">
        <v>0</v>
      </c>
      <c r="KG178" s="437">
        <v>175</v>
      </c>
      <c r="KH178" s="453">
        <v>0</v>
      </c>
      <c r="KI178" s="453">
        <v>0</v>
      </c>
      <c r="KJ178" s="463">
        <f t="shared" si="37"/>
        <v>10</v>
      </c>
      <c r="KK178" s="453">
        <v>0</v>
      </c>
      <c r="KL178" s="453">
        <v>0</v>
      </c>
      <c r="KM178" s="453">
        <v>0</v>
      </c>
    </row>
    <row r="179" spans="280:299" ht="15" x14ac:dyDescent="0.25">
      <c r="JT179" s="437">
        <v>176</v>
      </c>
      <c r="JU179" s="453">
        <v>0</v>
      </c>
      <c r="JV179" s="453">
        <v>0</v>
      </c>
      <c r="JW179" s="568">
        <f t="shared" ref="JW179:JW186" si="38">JB$34</f>
        <v>0</v>
      </c>
      <c r="JX179" s="453">
        <v>0</v>
      </c>
      <c r="JY179" s="453">
        <v>0</v>
      </c>
      <c r="JZ179" s="453">
        <v>0</v>
      </c>
      <c r="KG179" s="437">
        <v>176</v>
      </c>
      <c r="KH179" s="453">
        <v>0</v>
      </c>
      <c r="KI179" s="453">
        <v>0</v>
      </c>
      <c r="KJ179" s="463">
        <f t="shared" si="37"/>
        <v>10</v>
      </c>
      <c r="KK179" s="453">
        <v>0</v>
      </c>
      <c r="KL179" s="453">
        <v>0</v>
      </c>
      <c r="KM179" s="453">
        <v>0</v>
      </c>
    </row>
    <row r="180" spans="280:299" ht="15" x14ac:dyDescent="0.25">
      <c r="JT180" s="437">
        <v>177</v>
      </c>
      <c r="JU180" s="453">
        <v>0</v>
      </c>
      <c r="JV180" s="453">
        <v>0</v>
      </c>
      <c r="JW180" s="568">
        <f t="shared" si="38"/>
        <v>0</v>
      </c>
      <c r="JX180" s="453">
        <v>0</v>
      </c>
      <c r="JY180" s="453">
        <v>0</v>
      </c>
      <c r="JZ180" s="453">
        <v>0</v>
      </c>
      <c r="KG180" s="437">
        <v>177</v>
      </c>
      <c r="KH180" s="453">
        <v>0</v>
      </c>
      <c r="KI180" s="453">
        <v>0</v>
      </c>
      <c r="KJ180" s="463">
        <f t="shared" si="37"/>
        <v>10</v>
      </c>
      <c r="KK180" s="453">
        <v>0</v>
      </c>
      <c r="KL180" s="453">
        <v>0</v>
      </c>
      <c r="KM180" s="453">
        <v>0</v>
      </c>
    </row>
    <row r="181" spans="280:299" ht="15" x14ac:dyDescent="0.25">
      <c r="JT181" s="437">
        <v>178</v>
      </c>
      <c r="JU181" s="453">
        <v>0</v>
      </c>
      <c r="JV181" s="453">
        <v>0</v>
      </c>
      <c r="JW181" s="568">
        <f t="shared" si="38"/>
        <v>0</v>
      </c>
      <c r="JX181" s="453">
        <v>0</v>
      </c>
      <c r="JY181" s="453">
        <v>0</v>
      </c>
      <c r="JZ181" s="453">
        <v>0</v>
      </c>
      <c r="KG181" s="437">
        <v>178</v>
      </c>
      <c r="KH181" s="453">
        <v>0</v>
      </c>
      <c r="KI181" s="453">
        <v>0</v>
      </c>
      <c r="KJ181" s="463">
        <f t="shared" si="37"/>
        <v>10</v>
      </c>
      <c r="KK181" s="453">
        <v>0</v>
      </c>
      <c r="KL181" s="453">
        <v>0</v>
      </c>
      <c r="KM181" s="453">
        <v>0</v>
      </c>
    </row>
    <row r="182" spans="280:299" ht="15" x14ac:dyDescent="0.25">
      <c r="JT182" s="437">
        <v>179</v>
      </c>
      <c r="JU182" s="453">
        <v>0</v>
      </c>
      <c r="JV182" s="453">
        <v>0</v>
      </c>
      <c r="JW182" s="568">
        <f t="shared" si="38"/>
        <v>0</v>
      </c>
      <c r="JX182" s="453">
        <v>0</v>
      </c>
      <c r="JY182" s="453">
        <v>0</v>
      </c>
      <c r="JZ182" s="453">
        <v>0</v>
      </c>
      <c r="KG182" s="437">
        <v>179</v>
      </c>
      <c r="KH182" s="453">
        <v>0</v>
      </c>
      <c r="KI182" s="453">
        <v>0</v>
      </c>
      <c r="KJ182" s="463">
        <f t="shared" si="37"/>
        <v>10</v>
      </c>
      <c r="KK182" s="453">
        <v>0</v>
      </c>
      <c r="KL182" s="453">
        <v>0</v>
      </c>
      <c r="KM182" s="453">
        <v>0</v>
      </c>
    </row>
    <row r="183" spans="280:299" ht="15" x14ac:dyDescent="0.25">
      <c r="JT183" s="437">
        <v>180</v>
      </c>
      <c r="JU183" s="453">
        <v>0</v>
      </c>
      <c r="JV183" s="453">
        <v>0</v>
      </c>
      <c r="JW183" s="568">
        <f t="shared" si="38"/>
        <v>0</v>
      </c>
      <c r="JX183" s="453">
        <v>0</v>
      </c>
      <c r="JY183" s="453">
        <v>0</v>
      </c>
      <c r="JZ183" s="453">
        <v>0</v>
      </c>
      <c r="KG183" s="437">
        <v>180</v>
      </c>
      <c r="KH183" s="453">
        <v>0</v>
      </c>
      <c r="KI183" s="453">
        <v>0</v>
      </c>
      <c r="KJ183" s="463">
        <f t="shared" si="37"/>
        <v>10</v>
      </c>
      <c r="KK183" s="453">
        <v>0</v>
      </c>
      <c r="KL183" s="453">
        <v>0</v>
      </c>
      <c r="KM183" s="453">
        <v>0</v>
      </c>
    </row>
    <row r="184" spans="280:299" ht="15" x14ac:dyDescent="0.25">
      <c r="JT184" s="437">
        <v>181</v>
      </c>
      <c r="JU184" s="453">
        <v>0</v>
      </c>
      <c r="JV184" s="453">
        <v>0</v>
      </c>
      <c r="JW184" s="568">
        <f t="shared" si="38"/>
        <v>0</v>
      </c>
      <c r="JX184" s="463"/>
      <c r="JY184" s="453">
        <v>0</v>
      </c>
      <c r="JZ184" s="453">
        <v>0</v>
      </c>
      <c r="KG184" s="437">
        <v>181</v>
      </c>
      <c r="KH184" s="453">
        <v>0</v>
      </c>
      <c r="KI184" s="453">
        <v>0</v>
      </c>
      <c r="KJ184" s="463">
        <f t="shared" si="37"/>
        <v>10</v>
      </c>
      <c r="KK184" s="453">
        <v>0</v>
      </c>
      <c r="KL184" s="453">
        <v>0</v>
      </c>
      <c r="KM184" s="453">
        <v>0</v>
      </c>
    </row>
    <row r="185" spans="280:299" ht="15" x14ac:dyDescent="0.25">
      <c r="JT185" s="437">
        <v>182</v>
      </c>
      <c r="JU185" s="453">
        <v>0</v>
      </c>
      <c r="JV185" s="453">
        <v>0</v>
      </c>
      <c r="JW185" s="568">
        <f t="shared" si="38"/>
        <v>0</v>
      </c>
      <c r="JX185" s="463"/>
      <c r="JY185" s="453">
        <v>0</v>
      </c>
      <c r="JZ185" s="453">
        <v>0</v>
      </c>
      <c r="KG185" s="437">
        <v>182</v>
      </c>
      <c r="KH185" s="453">
        <v>0</v>
      </c>
      <c r="KI185" s="453">
        <v>0</v>
      </c>
      <c r="KJ185" s="463">
        <f t="shared" si="37"/>
        <v>10</v>
      </c>
      <c r="KK185" s="453">
        <v>0</v>
      </c>
      <c r="KL185" s="453">
        <v>0</v>
      </c>
      <c r="KM185" s="453">
        <v>0</v>
      </c>
    </row>
    <row r="186" spans="280:299" ht="15" x14ac:dyDescent="0.25">
      <c r="JT186" s="437">
        <v>183</v>
      </c>
      <c r="JU186" s="453">
        <v>0</v>
      </c>
      <c r="JV186" s="453">
        <v>0</v>
      </c>
      <c r="JW186" s="568">
        <f t="shared" si="38"/>
        <v>0</v>
      </c>
      <c r="JX186" s="463"/>
      <c r="JY186" s="453">
        <v>0</v>
      </c>
      <c r="JZ186" s="453">
        <v>0</v>
      </c>
      <c r="KG186" s="437">
        <v>183</v>
      </c>
      <c r="KH186" s="453">
        <v>0</v>
      </c>
      <c r="KI186" s="453">
        <v>0</v>
      </c>
      <c r="KJ186" s="463">
        <f t="shared" si="37"/>
        <v>10</v>
      </c>
      <c r="KK186" s="453">
        <v>0</v>
      </c>
      <c r="KL186" s="453">
        <v>0</v>
      </c>
      <c r="KM186" s="453">
        <v>0</v>
      </c>
    </row>
    <row r="187" spans="280:299" ht="15" x14ac:dyDescent="0.25">
      <c r="JT187" s="437">
        <v>184</v>
      </c>
      <c r="JU187" s="453">
        <v>0</v>
      </c>
      <c r="JV187" s="453">
        <v>0</v>
      </c>
      <c r="JW187" s="568"/>
      <c r="JX187" s="463"/>
      <c r="JY187" s="453">
        <v>0</v>
      </c>
      <c r="JZ187" s="453">
        <v>0</v>
      </c>
      <c r="KG187" s="437">
        <v>184</v>
      </c>
      <c r="KH187" s="453">
        <v>0</v>
      </c>
      <c r="KI187" s="453">
        <v>0</v>
      </c>
      <c r="KJ187" s="463">
        <f t="shared" si="37"/>
        <v>10</v>
      </c>
      <c r="KK187" s="453">
        <v>0</v>
      </c>
      <c r="KL187" s="453">
        <v>0</v>
      </c>
      <c r="KM187" s="453">
        <v>0</v>
      </c>
    </row>
    <row r="188" spans="280:299" ht="15" x14ac:dyDescent="0.25">
      <c r="JT188" s="437">
        <v>185</v>
      </c>
      <c r="JU188" s="453">
        <v>0</v>
      </c>
      <c r="JV188" s="453">
        <v>0</v>
      </c>
      <c r="JW188" s="568"/>
      <c r="JX188" s="463"/>
      <c r="JY188" s="453">
        <v>0</v>
      </c>
      <c r="JZ188" s="453">
        <v>0</v>
      </c>
      <c r="KG188" s="437">
        <v>185</v>
      </c>
      <c r="KH188" s="453">
        <v>0</v>
      </c>
      <c r="KI188" s="453">
        <v>0</v>
      </c>
      <c r="KJ188" s="463">
        <f t="shared" si="37"/>
        <v>10</v>
      </c>
      <c r="KK188" s="453">
        <v>0</v>
      </c>
      <c r="KL188" s="453">
        <v>0</v>
      </c>
      <c r="KM188" s="453">
        <v>0</v>
      </c>
    </row>
    <row r="189" spans="280:299" ht="15" x14ac:dyDescent="0.25">
      <c r="JT189" s="437">
        <v>186</v>
      </c>
      <c r="JU189" s="453">
        <v>0</v>
      </c>
      <c r="JV189" s="453">
        <v>0</v>
      </c>
      <c r="JW189" s="568"/>
      <c r="JX189" s="463"/>
      <c r="JY189" s="453">
        <v>0</v>
      </c>
      <c r="JZ189" s="453">
        <v>0</v>
      </c>
      <c r="KG189" s="437">
        <v>186</v>
      </c>
      <c r="KH189" s="453">
        <v>0</v>
      </c>
      <c r="KI189" s="453">
        <v>0</v>
      </c>
      <c r="KJ189" s="463">
        <f t="shared" si="37"/>
        <v>10</v>
      </c>
      <c r="KK189" s="453">
        <v>0</v>
      </c>
      <c r="KL189" s="453">
        <v>0</v>
      </c>
      <c r="KM189" s="453">
        <v>0</v>
      </c>
    </row>
    <row r="190" spans="280:299" ht="15" x14ac:dyDescent="0.25">
      <c r="JT190" s="437">
        <v>187</v>
      </c>
      <c r="JU190" s="453">
        <v>0</v>
      </c>
      <c r="JV190" s="453">
        <v>0</v>
      </c>
      <c r="JW190" s="568"/>
      <c r="JX190" s="463"/>
      <c r="JY190" s="453">
        <v>0</v>
      </c>
      <c r="JZ190" s="453">
        <v>0</v>
      </c>
      <c r="KG190" s="437">
        <v>187</v>
      </c>
      <c r="KH190" s="453">
        <v>0</v>
      </c>
      <c r="KI190" s="453">
        <v>0</v>
      </c>
      <c r="KJ190" s="463">
        <f t="shared" si="37"/>
        <v>10</v>
      </c>
      <c r="KK190" s="453">
        <v>0</v>
      </c>
      <c r="KL190" s="453">
        <v>0</v>
      </c>
      <c r="KM190" s="453">
        <v>0</v>
      </c>
    </row>
    <row r="191" spans="280:299" ht="15" x14ac:dyDescent="0.25">
      <c r="JT191" s="437">
        <v>188</v>
      </c>
      <c r="JU191" s="453">
        <v>0</v>
      </c>
      <c r="JV191" s="453">
        <v>0</v>
      </c>
      <c r="JW191" s="568"/>
      <c r="JX191" s="463"/>
      <c r="JY191" s="453">
        <v>0</v>
      </c>
      <c r="JZ191" s="453">
        <v>0</v>
      </c>
      <c r="KG191" s="437">
        <v>188</v>
      </c>
      <c r="KH191" s="453">
        <v>0</v>
      </c>
      <c r="KI191" s="453">
        <v>0</v>
      </c>
      <c r="KJ191" s="463">
        <f t="shared" si="37"/>
        <v>10</v>
      </c>
      <c r="KK191" s="453">
        <v>0</v>
      </c>
      <c r="KL191" s="453">
        <v>0</v>
      </c>
      <c r="KM191" s="453">
        <v>0</v>
      </c>
    </row>
    <row r="192" spans="280:299" ht="15" x14ac:dyDescent="0.25">
      <c r="JT192" s="437">
        <v>189</v>
      </c>
      <c r="JU192" s="453">
        <v>0</v>
      </c>
      <c r="JV192" s="453">
        <v>0</v>
      </c>
      <c r="JW192" s="568"/>
      <c r="JX192" s="463"/>
      <c r="JY192" s="453">
        <v>0</v>
      </c>
      <c r="JZ192" s="453">
        <v>0</v>
      </c>
      <c r="KG192" s="437">
        <v>189</v>
      </c>
      <c r="KH192" s="453">
        <v>0</v>
      </c>
      <c r="KI192" s="453">
        <v>0</v>
      </c>
      <c r="KJ192" s="463">
        <f t="shared" si="37"/>
        <v>10</v>
      </c>
      <c r="KK192" s="453">
        <v>0</v>
      </c>
      <c r="KL192" s="453">
        <v>0</v>
      </c>
      <c r="KM192" s="453">
        <v>0</v>
      </c>
    </row>
    <row r="193" spans="280:299" ht="15" x14ac:dyDescent="0.25">
      <c r="JT193" s="437">
        <v>190</v>
      </c>
      <c r="JU193" s="453">
        <v>0</v>
      </c>
      <c r="JV193" s="453">
        <v>0</v>
      </c>
      <c r="JW193" s="568"/>
      <c r="JX193" s="463"/>
      <c r="JY193" s="453">
        <v>0</v>
      </c>
      <c r="JZ193" s="453">
        <v>0</v>
      </c>
      <c r="KG193" s="437">
        <v>190</v>
      </c>
      <c r="KH193" s="453">
        <v>0</v>
      </c>
      <c r="KI193" s="453">
        <v>0</v>
      </c>
      <c r="KJ193" s="463">
        <f t="shared" si="37"/>
        <v>10</v>
      </c>
      <c r="KK193" s="453">
        <v>0</v>
      </c>
      <c r="KL193" s="453">
        <v>0</v>
      </c>
      <c r="KM193" s="453">
        <v>0</v>
      </c>
    </row>
    <row r="194" spans="280:299" ht="15" x14ac:dyDescent="0.25">
      <c r="JT194" s="437">
        <v>191</v>
      </c>
      <c r="JU194" s="453">
        <v>0</v>
      </c>
      <c r="JV194" s="453">
        <v>0</v>
      </c>
      <c r="JW194" s="568"/>
      <c r="JX194" s="463"/>
      <c r="JY194" s="453">
        <v>0</v>
      </c>
      <c r="JZ194" s="453">
        <v>0</v>
      </c>
      <c r="KG194" s="437">
        <v>191</v>
      </c>
      <c r="KH194" s="453">
        <v>0</v>
      </c>
      <c r="KI194" s="453">
        <v>0</v>
      </c>
      <c r="KJ194" s="463">
        <f t="shared" si="37"/>
        <v>10</v>
      </c>
      <c r="KK194" s="453">
        <v>0</v>
      </c>
      <c r="KL194" s="453">
        <v>0</v>
      </c>
      <c r="KM194" s="453">
        <v>0</v>
      </c>
    </row>
    <row r="195" spans="280:299" ht="15" x14ac:dyDescent="0.25">
      <c r="JT195" s="437">
        <v>192</v>
      </c>
      <c r="JU195" s="453">
        <v>0</v>
      </c>
      <c r="JV195" s="453">
        <v>0</v>
      </c>
      <c r="JW195" s="568">
        <v>0</v>
      </c>
      <c r="JX195" s="463"/>
      <c r="JY195" s="453">
        <v>0</v>
      </c>
      <c r="JZ195" s="453">
        <v>0</v>
      </c>
      <c r="KG195" s="437">
        <v>192</v>
      </c>
      <c r="KH195" s="453">
        <v>0</v>
      </c>
      <c r="KI195" s="453">
        <v>0</v>
      </c>
      <c r="KJ195" s="463">
        <f t="shared" si="37"/>
        <v>10</v>
      </c>
      <c r="KK195" s="453">
        <v>0</v>
      </c>
      <c r="KL195" s="453">
        <v>0</v>
      </c>
      <c r="KM195" s="453">
        <v>0</v>
      </c>
    </row>
    <row r="196" spans="280:299" ht="15" x14ac:dyDescent="0.25">
      <c r="JT196" s="437">
        <v>193</v>
      </c>
      <c r="JU196" s="453">
        <v>0</v>
      </c>
      <c r="JV196" s="453">
        <v>0</v>
      </c>
      <c r="JW196" s="568"/>
      <c r="JX196" s="463"/>
      <c r="JY196" s="453">
        <v>0</v>
      </c>
      <c r="JZ196" s="453">
        <v>0</v>
      </c>
      <c r="KG196" s="437">
        <v>193</v>
      </c>
      <c r="KH196" s="453">
        <v>0</v>
      </c>
      <c r="KI196" s="453">
        <v>0</v>
      </c>
      <c r="KJ196" s="463">
        <f t="shared" ref="KJ196:KJ219" si="39">IF(JD$34=0,10,0)</f>
        <v>10</v>
      </c>
      <c r="KK196" s="453">
        <v>0</v>
      </c>
      <c r="KL196" s="453">
        <v>0</v>
      </c>
      <c r="KM196" s="453">
        <v>0</v>
      </c>
    </row>
    <row r="197" spans="280:299" ht="15" x14ac:dyDescent="0.25">
      <c r="JT197" s="437">
        <v>194</v>
      </c>
      <c r="JU197" s="453">
        <v>0</v>
      </c>
      <c r="JV197" s="453">
        <v>0</v>
      </c>
      <c r="JW197" s="568"/>
      <c r="JX197" s="463"/>
      <c r="JY197" s="453">
        <v>0</v>
      </c>
      <c r="JZ197" s="453">
        <v>0</v>
      </c>
      <c r="KG197" s="437">
        <v>194</v>
      </c>
      <c r="KH197" s="453">
        <v>0</v>
      </c>
      <c r="KI197" s="453">
        <v>0</v>
      </c>
      <c r="KJ197" s="463">
        <f t="shared" si="39"/>
        <v>10</v>
      </c>
      <c r="KK197" s="453">
        <v>0</v>
      </c>
      <c r="KL197" s="453">
        <v>0</v>
      </c>
      <c r="KM197" s="453">
        <v>0</v>
      </c>
    </row>
    <row r="198" spans="280:299" ht="15" x14ac:dyDescent="0.25">
      <c r="JT198" s="437">
        <v>195</v>
      </c>
      <c r="JU198" s="453">
        <v>0</v>
      </c>
      <c r="JV198" s="453">
        <v>0</v>
      </c>
      <c r="JW198" s="568"/>
      <c r="JX198" s="463"/>
      <c r="JY198" s="453">
        <v>0</v>
      </c>
      <c r="JZ198" s="453">
        <v>0</v>
      </c>
      <c r="KG198" s="437">
        <v>195</v>
      </c>
      <c r="KH198" s="453">
        <v>0</v>
      </c>
      <c r="KI198" s="453">
        <v>0</v>
      </c>
      <c r="KJ198" s="463">
        <f t="shared" si="39"/>
        <v>10</v>
      </c>
      <c r="KK198" s="453">
        <v>0</v>
      </c>
      <c r="KL198" s="453">
        <v>0</v>
      </c>
      <c r="KM198" s="453">
        <v>0</v>
      </c>
    </row>
    <row r="199" spans="280:299" ht="15" x14ac:dyDescent="0.25">
      <c r="JT199" s="437">
        <v>196</v>
      </c>
      <c r="JU199" s="453">
        <v>0</v>
      </c>
      <c r="JV199" s="453">
        <v>0</v>
      </c>
      <c r="JW199" s="568"/>
      <c r="JX199" s="463"/>
      <c r="JY199" s="453">
        <v>0</v>
      </c>
      <c r="JZ199" s="453">
        <v>0</v>
      </c>
      <c r="KG199" s="437">
        <v>196</v>
      </c>
      <c r="KH199" s="453">
        <v>0</v>
      </c>
      <c r="KI199" s="453">
        <v>0</v>
      </c>
      <c r="KJ199" s="463">
        <f t="shared" si="39"/>
        <v>10</v>
      </c>
      <c r="KK199" s="453">
        <v>0</v>
      </c>
      <c r="KL199" s="453">
        <v>0</v>
      </c>
      <c r="KM199" s="453">
        <v>0</v>
      </c>
    </row>
    <row r="200" spans="280:299" ht="15" x14ac:dyDescent="0.25">
      <c r="JT200" s="437">
        <v>197</v>
      </c>
      <c r="JU200" s="453">
        <v>0</v>
      </c>
      <c r="JV200" s="453">
        <v>0</v>
      </c>
      <c r="JW200" s="568"/>
      <c r="JX200" s="463"/>
      <c r="JY200" s="453">
        <v>0</v>
      </c>
      <c r="JZ200" s="453">
        <v>0</v>
      </c>
      <c r="KG200" s="437">
        <v>197</v>
      </c>
      <c r="KH200" s="453">
        <v>0</v>
      </c>
      <c r="KI200" s="453">
        <v>0</v>
      </c>
      <c r="KJ200" s="463">
        <f t="shared" si="39"/>
        <v>10</v>
      </c>
      <c r="KK200" s="453">
        <v>0</v>
      </c>
      <c r="KL200" s="453">
        <v>0</v>
      </c>
      <c r="KM200" s="453">
        <v>0</v>
      </c>
    </row>
    <row r="201" spans="280:299" ht="15" x14ac:dyDescent="0.25">
      <c r="JT201" s="437">
        <v>198</v>
      </c>
      <c r="JU201" s="453">
        <v>0</v>
      </c>
      <c r="JV201" s="453">
        <v>0</v>
      </c>
      <c r="JW201" s="568"/>
      <c r="JX201" s="463"/>
      <c r="JY201" s="453">
        <v>0</v>
      </c>
      <c r="JZ201" s="453">
        <v>0</v>
      </c>
      <c r="KG201" s="437">
        <v>198</v>
      </c>
      <c r="KH201" s="453">
        <v>0</v>
      </c>
      <c r="KI201" s="453">
        <v>0</v>
      </c>
      <c r="KJ201" s="463">
        <f t="shared" si="39"/>
        <v>10</v>
      </c>
      <c r="KK201" s="453">
        <v>0</v>
      </c>
      <c r="KL201" s="453">
        <v>0</v>
      </c>
      <c r="KM201" s="453">
        <v>0</v>
      </c>
    </row>
    <row r="202" spans="280:299" ht="15" x14ac:dyDescent="0.25">
      <c r="JT202" s="437">
        <v>199</v>
      </c>
      <c r="JU202" s="453">
        <v>0</v>
      </c>
      <c r="JV202" s="453">
        <v>0</v>
      </c>
      <c r="JW202" s="568"/>
      <c r="JX202" s="463"/>
      <c r="JY202" s="453">
        <v>0</v>
      </c>
      <c r="JZ202" s="453">
        <v>0</v>
      </c>
      <c r="KG202" s="437">
        <v>199</v>
      </c>
      <c r="KH202" s="453">
        <v>0</v>
      </c>
      <c r="KI202" s="453">
        <v>0</v>
      </c>
      <c r="KJ202" s="463">
        <f t="shared" si="39"/>
        <v>10</v>
      </c>
      <c r="KK202" s="453">
        <v>0</v>
      </c>
      <c r="KL202" s="453">
        <v>0</v>
      </c>
      <c r="KM202" s="453">
        <v>0</v>
      </c>
    </row>
    <row r="203" spans="280:299" ht="15" x14ac:dyDescent="0.25">
      <c r="JT203" s="437">
        <v>200</v>
      </c>
      <c r="JU203" s="453">
        <v>0</v>
      </c>
      <c r="JV203" s="453">
        <v>0</v>
      </c>
      <c r="JW203" s="568"/>
      <c r="JX203" s="463"/>
      <c r="JY203" s="453">
        <v>0</v>
      </c>
      <c r="JZ203" s="453">
        <v>0</v>
      </c>
      <c r="KG203" s="437">
        <v>200</v>
      </c>
      <c r="KH203" s="453">
        <v>0</v>
      </c>
      <c r="KI203" s="453">
        <v>0</v>
      </c>
      <c r="KJ203" s="463">
        <f t="shared" si="39"/>
        <v>10</v>
      </c>
      <c r="KK203" s="453">
        <v>0</v>
      </c>
      <c r="KL203" s="453">
        <v>0</v>
      </c>
      <c r="KM203" s="453">
        <v>0</v>
      </c>
    </row>
    <row r="204" spans="280:299" ht="15" x14ac:dyDescent="0.25">
      <c r="JT204" s="437">
        <v>201</v>
      </c>
      <c r="JU204" s="453">
        <v>0</v>
      </c>
      <c r="JV204" s="453">
        <v>0</v>
      </c>
      <c r="JW204" s="568">
        <f t="shared" ref="JW204:JW211" si="40">JD$34</f>
        <v>0</v>
      </c>
      <c r="JX204" s="463"/>
      <c r="JY204" s="453">
        <v>0</v>
      </c>
      <c r="JZ204" s="453">
        <v>0</v>
      </c>
      <c r="KG204" s="437">
        <v>201</v>
      </c>
      <c r="KH204" s="453">
        <v>0</v>
      </c>
      <c r="KI204" s="453">
        <v>0</v>
      </c>
      <c r="KJ204" s="463">
        <f t="shared" si="39"/>
        <v>10</v>
      </c>
      <c r="KK204" s="453">
        <v>0</v>
      </c>
      <c r="KL204" s="453">
        <v>0</v>
      </c>
      <c r="KM204" s="453">
        <v>0</v>
      </c>
    </row>
    <row r="205" spans="280:299" ht="15" x14ac:dyDescent="0.25">
      <c r="JT205" s="437">
        <v>202</v>
      </c>
      <c r="JU205" s="453">
        <v>0</v>
      </c>
      <c r="JV205" s="453">
        <v>0</v>
      </c>
      <c r="JW205" s="568">
        <f t="shared" si="40"/>
        <v>0</v>
      </c>
      <c r="JX205" s="463"/>
      <c r="JY205" s="453">
        <v>0</v>
      </c>
      <c r="JZ205" s="453">
        <v>0</v>
      </c>
      <c r="KG205" s="437">
        <v>202</v>
      </c>
      <c r="KH205" s="453">
        <v>0</v>
      </c>
      <c r="KI205" s="453">
        <v>0</v>
      </c>
      <c r="KJ205" s="463">
        <f t="shared" si="39"/>
        <v>10</v>
      </c>
      <c r="KK205" s="453">
        <v>0</v>
      </c>
      <c r="KL205" s="453">
        <v>0</v>
      </c>
      <c r="KM205" s="453">
        <v>0</v>
      </c>
    </row>
    <row r="206" spans="280:299" ht="15" x14ac:dyDescent="0.25">
      <c r="JT206" s="437">
        <v>203</v>
      </c>
      <c r="JU206" s="453">
        <v>0</v>
      </c>
      <c r="JV206" s="453">
        <v>0</v>
      </c>
      <c r="JW206" s="568">
        <f t="shared" si="40"/>
        <v>0</v>
      </c>
      <c r="JX206" s="463"/>
      <c r="JY206" s="453">
        <v>0</v>
      </c>
      <c r="JZ206" s="453">
        <v>0</v>
      </c>
      <c r="KG206" s="437">
        <v>203</v>
      </c>
      <c r="KH206" s="453">
        <v>0</v>
      </c>
      <c r="KI206" s="453">
        <v>0</v>
      </c>
      <c r="KJ206" s="463">
        <f t="shared" si="39"/>
        <v>10</v>
      </c>
      <c r="KK206" s="453">
        <v>0</v>
      </c>
      <c r="KL206" s="453">
        <v>0</v>
      </c>
      <c r="KM206" s="453">
        <v>0</v>
      </c>
    </row>
    <row r="207" spans="280:299" ht="15" x14ac:dyDescent="0.25">
      <c r="JT207" s="437">
        <v>204</v>
      </c>
      <c r="JU207" s="453">
        <v>0</v>
      </c>
      <c r="JV207" s="453">
        <v>0</v>
      </c>
      <c r="JW207" s="568">
        <f t="shared" si="40"/>
        <v>0</v>
      </c>
      <c r="JX207" s="463"/>
      <c r="JY207" s="453">
        <v>0</v>
      </c>
      <c r="JZ207" s="453">
        <v>0</v>
      </c>
      <c r="KG207" s="437">
        <v>204</v>
      </c>
      <c r="KH207" s="453">
        <v>0</v>
      </c>
      <c r="KI207" s="453">
        <v>0</v>
      </c>
      <c r="KJ207" s="463">
        <f t="shared" si="39"/>
        <v>10</v>
      </c>
      <c r="KK207" s="453">
        <v>0</v>
      </c>
      <c r="KL207" s="453">
        <v>0</v>
      </c>
      <c r="KM207" s="453">
        <v>0</v>
      </c>
    </row>
    <row r="208" spans="280:299" ht="15" x14ac:dyDescent="0.25">
      <c r="JT208" s="437">
        <v>205</v>
      </c>
      <c r="JU208" s="453">
        <v>0</v>
      </c>
      <c r="JV208" s="453">
        <v>0</v>
      </c>
      <c r="JW208" s="568">
        <f t="shared" si="40"/>
        <v>0</v>
      </c>
      <c r="JX208" s="463"/>
      <c r="JY208" s="453">
        <v>0</v>
      </c>
      <c r="JZ208" s="453">
        <v>0</v>
      </c>
      <c r="KG208" s="437">
        <v>205</v>
      </c>
      <c r="KH208" s="453">
        <v>0</v>
      </c>
      <c r="KI208" s="453">
        <v>0</v>
      </c>
      <c r="KJ208" s="463">
        <f t="shared" si="39"/>
        <v>10</v>
      </c>
      <c r="KK208" s="453">
        <v>0</v>
      </c>
      <c r="KL208" s="453">
        <v>0</v>
      </c>
      <c r="KM208" s="453">
        <v>0</v>
      </c>
    </row>
    <row r="209" spans="280:299" ht="15" x14ac:dyDescent="0.25">
      <c r="JT209" s="437">
        <v>206</v>
      </c>
      <c r="JU209" s="453">
        <v>0</v>
      </c>
      <c r="JV209" s="453">
        <v>0</v>
      </c>
      <c r="JW209" s="568">
        <f t="shared" si="40"/>
        <v>0</v>
      </c>
      <c r="JX209" s="463"/>
      <c r="JY209" s="453">
        <v>0</v>
      </c>
      <c r="JZ209" s="453">
        <v>0</v>
      </c>
      <c r="KG209" s="437">
        <v>206</v>
      </c>
      <c r="KH209" s="453">
        <v>0</v>
      </c>
      <c r="KI209" s="453">
        <v>0</v>
      </c>
      <c r="KJ209" s="463">
        <f t="shared" si="39"/>
        <v>10</v>
      </c>
      <c r="KK209" s="453">
        <v>0</v>
      </c>
      <c r="KL209" s="453">
        <v>0</v>
      </c>
      <c r="KM209" s="453">
        <v>0</v>
      </c>
    </row>
    <row r="210" spans="280:299" ht="15" x14ac:dyDescent="0.25">
      <c r="JT210" s="437">
        <v>207</v>
      </c>
      <c r="JU210" s="453">
        <v>0</v>
      </c>
      <c r="JV210" s="453">
        <v>0</v>
      </c>
      <c r="JW210" s="568">
        <f t="shared" si="40"/>
        <v>0</v>
      </c>
      <c r="JX210" s="463"/>
      <c r="JY210" s="453">
        <v>0</v>
      </c>
      <c r="JZ210" s="453">
        <v>0</v>
      </c>
      <c r="KG210" s="437">
        <v>207</v>
      </c>
      <c r="KH210" s="453">
        <v>0</v>
      </c>
      <c r="KI210" s="453">
        <v>0</v>
      </c>
      <c r="KJ210" s="463">
        <f t="shared" si="39"/>
        <v>10</v>
      </c>
      <c r="KK210" s="453">
        <v>0</v>
      </c>
      <c r="KL210" s="453">
        <v>0</v>
      </c>
      <c r="KM210" s="453">
        <v>0</v>
      </c>
    </row>
    <row r="211" spans="280:299" ht="15" x14ac:dyDescent="0.25">
      <c r="JT211" s="437">
        <v>208</v>
      </c>
      <c r="JU211" s="453">
        <v>0</v>
      </c>
      <c r="JV211" s="453">
        <v>0</v>
      </c>
      <c r="JW211" s="568">
        <f t="shared" si="40"/>
        <v>0</v>
      </c>
      <c r="JX211" s="463"/>
      <c r="JY211" s="453">
        <v>0</v>
      </c>
      <c r="JZ211" s="453">
        <v>0</v>
      </c>
      <c r="KG211" s="437">
        <v>208</v>
      </c>
      <c r="KH211" s="453">
        <v>0</v>
      </c>
      <c r="KI211" s="453">
        <v>0</v>
      </c>
      <c r="KJ211" s="463">
        <f t="shared" si="39"/>
        <v>10</v>
      </c>
      <c r="KK211" s="453">
        <v>0</v>
      </c>
      <c r="KL211" s="453">
        <v>0</v>
      </c>
      <c r="KM211" s="453">
        <v>0</v>
      </c>
    </row>
    <row r="212" spans="280:299" ht="15" x14ac:dyDescent="0.25">
      <c r="JT212" s="437">
        <v>209</v>
      </c>
      <c r="JU212" s="453">
        <v>0</v>
      </c>
      <c r="JV212" s="453">
        <v>0</v>
      </c>
      <c r="JW212" s="568"/>
      <c r="JX212" s="463"/>
      <c r="JY212" s="453">
        <v>0</v>
      </c>
      <c r="JZ212" s="453">
        <v>0</v>
      </c>
      <c r="KG212" s="437">
        <v>209</v>
      </c>
      <c r="KH212" s="453">
        <v>0</v>
      </c>
      <c r="KI212" s="453">
        <v>0</v>
      </c>
      <c r="KJ212" s="463">
        <f t="shared" si="39"/>
        <v>10</v>
      </c>
      <c r="KK212" s="453">
        <v>0</v>
      </c>
      <c r="KL212" s="453">
        <v>0</v>
      </c>
      <c r="KM212" s="453">
        <v>0</v>
      </c>
    </row>
    <row r="213" spans="280:299" ht="15" x14ac:dyDescent="0.25">
      <c r="JT213" s="437">
        <v>210</v>
      </c>
      <c r="JU213" s="453">
        <v>0</v>
      </c>
      <c r="JV213" s="453">
        <v>0</v>
      </c>
      <c r="JW213" s="568"/>
      <c r="JX213" s="463"/>
      <c r="JY213" s="453">
        <v>0</v>
      </c>
      <c r="JZ213" s="453">
        <v>0</v>
      </c>
      <c r="KG213" s="437">
        <v>210</v>
      </c>
      <c r="KH213" s="453">
        <v>0</v>
      </c>
      <c r="KI213" s="453">
        <v>0</v>
      </c>
      <c r="KJ213" s="463">
        <f t="shared" si="39"/>
        <v>10</v>
      </c>
      <c r="KK213" s="453">
        <v>0</v>
      </c>
      <c r="KL213" s="453">
        <v>0</v>
      </c>
      <c r="KM213" s="453">
        <v>0</v>
      </c>
    </row>
    <row r="214" spans="280:299" ht="15" x14ac:dyDescent="0.25">
      <c r="JT214" s="437">
        <v>211</v>
      </c>
      <c r="JU214" s="453">
        <v>0</v>
      </c>
      <c r="JV214" s="453">
        <v>0</v>
      </c>
      <c r="JW214" s="568"/>
      <c r="JX214" s="463"/>
      <c r="JY214" s="453">
        <v>0</v>
      </c>
      <c r="JZ214" s="453">
        <v>0</v>
      </c>
      <c r="KG214" s="437">
        <v>211</v>
      </c>
      <c r="KH214" s="453">
        <v>0</v>
      </c>
      <c r="KI214" s="453">
        <v>0</v>
      </c>
      <c r="KJ214" s="463">
        <f t="shared" si="39"/>
        <v>10</v>
      </c>
      <c r="KK214" s="453">
        <v>0</v>
      </c>
      <c r="KL214" s="453">
        <v>0</v>
      </c>
      <c r="KM214" s="453">
        <v>0</v>
      </c>
    </row>
    <row r="215" spans="280:299" ht="15" x14ac:dyDescent="0.25">
      <c r="JT215" s="437">
        <v>212</v>
      </c>
      <c r="JU215" s="453">
        <v>0</v>
      </c>
      <c r="JV215" s="453">
        <v>0</v>
      </c>
      <c r="JW215" s="568"/>
      <c r="JX215" s="463"/>
      <c r="JY215" s="453">
        <v>0</v>
      </c>
      <c r="JZ215" s="453">
        <v>0</v>
      </c>
      <c r="KG215" s="437">
        <v>212</v>
      </c>
      <c r="KH215" s="453">
        <v>0</v>
      </c>
      <c r="KI215" s="453">
        <v>0</v>
      </c>
      <c r="KJ215" s="463">
        <f t="shared" si="39"/>
        <v>10</v>
      </c>
      <c r="KK215" s="453">
        <v>0</v>
      </c>
      <c r="KL215" s="453">
        <v>0</v>
      </c>
      <c r="KM215" s="453">
        <v>0</v>
      </c>
    </row>
    <row r="216" spans="280:299" ht="15" x14ac:dyDescent="0.25">
      <c r="JT216" s="437">
        <v>213</v>
      </c>
      <c r="JU216" s="453">
        <v>0</v>
      </c>
      <c r="JV216" s="453">
        <v>0</v>
      </c>
      <c r="JW216" s="568"/>
      <c r="JX216" s="463"/>
      <c r="JY216" s="453">
        <v>0</v>
      </c>
      <c r="JZ216" s="453">
        <v>0</v>
      </c>
      <c r="KG216" s="437">
        <v>213</v>
      </c>
      <c r="KH216" s="453">
        <v>0</v>
      </c>
      <c r="KI216" s="453">
        <v>0</v>
      </c>
      <c r="KJ216" s="463">
        <f t="shared" si="39"/>
        <v>10</v>
      </c>
      <c r="KK216" s="453">
        <v>0</v>
      </c>
      <c r="KL216" s="453">
        <v>0</v>
      </c>
      <c r="KM216" s="453">
        <v>0</v>
      </c>
    </row>
    <row r="217" spans="280:299" ht="15" x14ac:dyDescent="0.25">
      <c r="JT217" s="437">
        <v>214</v>
      </c>
      <c r="JU217" s="453">
        <v>0</v>
      </c>
      <c r="JV217" s="453">
        <v>0</v>
      </c>
      <c r="JW217" s="568"/>
      <c r="JX217" s="463"/>
      <c r="JY217" s="453">
        <v>0</v>
      </c>
      <c r="JZ217" s="453">
        <v>0</v>
      </c>
      <c r="KG217" s="437">
        <v>214</v>
      </c>
      <c r="KH217" s="453">
        <v>0</v>
      </c>
      <c r="KI217" s="453">
        <v>0</v>
      </c>
      <c r="KJ217" s="463">
        <f t="shared" si="39"/>
        <v>10</v>
      </c>
      <c r="KK217" s="453">
        <v>0</v>
      </c>
      <c r="KL217" s="453">
        <v>0</v>
      </c>
      <c r="KM217" s="453">
        <v>0</v>
      </c>
    </row>
    <row r="218" spans="280:299" ht="15" x14ac:dyDescent="0.25">
      <c r="JT218" s="437">
        <v>215</v>
      </c>
      <c r="JU218" s="453">
        <v>0</v>
      </c>
      <c r="JV218" s="453">
        <v>0</v>
      </c>
      <c r="JW218" s="568"/>
      <c r="JX218" s="463"/>
      <c r="JY218" s="453">
        <v>0</v>
      </c>
      <c r="JZ218" s="453">
        <v>0</v>
      </c>
      <c r="KG218" s="437">
        <v>215</v>
      </c>
      <c r="KH218" s="453">
        <v>0</v>
      </c>
      <c r="KI218" s="453">
        <v>0</v>
      </c>
      <c r="KJ218" s="463">
        <f t="shared" si="39"/>
        <v>10</v>
      </c>
      <c r="KK218" s="453">
        <v>0</v>
      </c>
      <c r="KL218" s="453">
        <v>0</v>
      </c>
      <c r="KM218" s="453">
        <v>0</v>
      </c>
    </row>
    <row r="219" spans="280:299" ht="15.75" thickBot="1" x14ac:dyDescent="0.3">
      <c r="JT219" s="437">
        <v>216</v>
      </c>
      <c r="JU219" s="453">
        <v>0</v>
      </c>
      <c r="JV219" s="453">
        <v>0</v>
      </c>
      <c r="JW219" s="569"/>
      <c r="JX219" s="565"/>
      <c r="JY219" s="453">
        <v>0</v>
      </c>
      <c r="JZ219" s="453">
        <v>0</v>
      </c>
      <c r="KG219" s="437">
        <v>216</v>
      </c>
      <c r="KH219" s="453">
        <v>0</v>
      </c>
      <c r="KI219" s="453">
        <v>0</v>
      </c>
      <c r="KJ219" s="463">
        <f t="shared" si="39"/>
        <v>10</v>
      </c>
      <c r="KK219" s="453">
        <v>0</v>
      </c>
      <c r="KL219" s="453">
        <v>0</v>
      </c>
      <c r="KM219" s="453">
        <v>0</v>
      </c>
    </row>
    <row r="220" spans="280:299" ht="15" x14ac:dyDescent="0.25">
      <c r="JT220" s="437">
        <v>217</v>
      </c>
      <c r="JU220" s="453">
        <v>0</v>
      </c>
      <c r="JV220" s="453">
        <v>0</v>
      </c>
      <c r="JW220" s="453">
        <v>0</v>
      </c>
      <c r="JX220" s="566"/>
      <c r="JY220" s="453">
        <v>0</v>
      </c>
      <c r="JZ220" s="453">
        <v>0</v>
      </c>
      <c r="KG220" s="437">
        <v>217</v>
      </c>
      <c r="KH220" s="453">
        <v>0</v>
      </c>
      <c r="KI220" s="453">
        <v>0</v>
      </c>
      <c r="KJ220" s="453">
        <v>0</v>
      </c>
      <c r="KK220" s="463">
        <f t="shared" ref="KK220:KK243" si="41">IF(JF$34=0,10,0)</f>
        <v>10</v>
      </c>
      <c r="KL220" s="453">
        <v>0</v>
      </c>
      <c r="KM220" s="453">
        <v>0</v>
      </c>
    </row>
    <row r="221" spans="280:299" ht="15" x14ac:dyDescent="0.25">
      <c r="JT221" s="437">
        <v>218</v>
      </c>
      <c r="JU221" s="453">
        <v>0</v>
      </c>
      <c r="JV221" s="453">
        <v>0</v>
      </c>
      <c r="JW221" s="453">
        <v>0</v>
      </c>
      <c r="JX221" s="566"/>
      <c r="JY221" s="453">
        <v>0</v>
      </c>
      <c r="JZ221" s="453">
        <v>0</v>
      </c>
      <c r="KG221" s="437">
        <v>218</v>
      </c>
      <c r="KH221" s="453">
        <v>0</v>
      </c>
      <c r="KI221" s="453">
        <v>0</v>
      </c>
      <c r="KJ221" s="453">
        <v>0</v>
      </c>
      <c r="KK221" s="463">
        <f t="shared" si="41"/>
        <v>10</v>
      </c>
      <c r="KL221" s="453">
        <v>0</v>
      </c>
      <c r="KM221" s="453">
        <v>0</v>
      </c>
    </row>
    <row r="222" spans="280:299" ht="15" x14ac:dyDescent="0.25">
      <c r="JT222" s="437">
        <v>219</v>
      </c>
      <c r="JU222" s="453">
        <v>0</v>
      </c>
      <c r="JV222" s="453">
        <v>0</v>
      </c>
      <c r="JW222" s="453">
        <v>0</v>
      </c>
      <c r="JX222" s="566"/>
      <c r="JY222" s="453">
        <v>0</v>
      </c>
      <c r="JZ222" s="453">
        <v>0</v>
      </c>
      <c r="KG222" s="437">
        <v>219</v>
      </c>
      <c r="KH222" s="453">
        <v>0</v>
      </c>
      <c r="KI222" s="453">
        <v>0</v>
      </c>
      <c r="KJ222" s="453">
        <v>0</v>
      </c>
      <c r="KK222" s="463">
        <f t="shared" si="41"/>
        <v>10</v>
      </c>
      <c r="KL222" s="453">
        <v>0</v>
      </c>
      <c r="KM222" s="453">
        <v>0</v>
      </c>
    </row>
    <row r="223" spans="280:299" ht="15" x14ac:dyDescent="0.25">
      <c r="JT223" s="437">
        <v>220</v>
      </c>
      <c r="JU223" s="453">
        <v>0</v>
      </c>
      <c r="JV223" s="453">
        <v>0</v>
      </c>
      <c r="JW223" s="453">
        <v>0</v>
      </c>
      <c r="JX223" s="566"/>
      <c r="JY223" s="453">
        <v>0</v>
      </c>
      <c r="JZ223" s="453">
        <v>0</v>
      </c>
      <c r="KG223" s="437">
        <v>220</v>
      </c>
      <c r="KH223" s="453">
        <v>0</v>
      </c>
      <c r="KI223" s="453">
        <v>0</v>
      </c>
      <c r="KJ223" s="453">
        <v>0</v>
      </c>
      <c r="KK223" s="463">
        <f t="shared" si="41"/>
        <v>10</v>
      </c>
      <c r="KL223" s="453">
        <v>0</v>
      </c>
      <c r="KM223" s="453">
        <v>0</v>
      </c>
    </row>
    <row r="224" spans="280:299" ht="15" x14ac:dyDescent="0.25">
      <c r="JT224" s="437">
        <v>221</v>
      </c>
      <c r="JU224" s="453">
        <v>0</v>
      </c>
      <c r="JV224" s="453">
        <v>0</v>
      </c>
      <c r="JW224" s="453">
        <v>0</v>
      </c>
      <c r="JX224" s="566"/>
      <c r="JY224" s="453">
        <v>0</v>
      </c>
      <c r="JZ224" s="453">
        <v>0</v>
      </c>
      <c r="KG224" s="437">
        <v>221</v>
      </c>
      <c r="KH224" s="453">
        <v>0</v>
      </c>
      <c r="KI224" s="453">
        <v>0</v>
      </c>
      <c r="KJ224" s="453">
        <v>0</v>
      </c>
      <c r="KK224" s="463">
        <f t="shared" si="41"/>
        <v>10</v>
      </c>
      <c r="KL224" s="453">
        <v>0</v>
      </c>
      <c r="KM224" s="453">
        <v>0</v>
      </c>
    </row>
    <row r="225" spans="280:299" ht="15" x14ac:dyDescent="0.25">
      <c r="JT225" s="437">
        <v>222</v>
      </c>
      <c r="JU225" s="453">
        <v>0</v>
      </c>
      <c r="JV225" s="453">
        <v>0</v>
      </c>
      <c r="JW225" s="453">
        <v>0</v>
      </c>
      <c r="JX225" s="566"/>
      <c r="JY225" s="453">
        <v>0</v>
      </c>
      <c r="JZ225" s="453">
        <v>0</v>
      </c>
      <c r="KG225" s="437">
        <v>222</v>
      </c>
      <c r="KH225" s="453">
        <v>0</v>
      </c>
      <c r="KI225" s="453">
        <v>0</v>
      </c>
      <c r="KJ225" s="453">
        <v>0</v>
      </c>
      <c r="KK225" s="463">
        <f t="shared" si="41"/>
        <v>10</v>
      </c>
      <c r="KL225" s="453">
        <v>0</v>
      </c>
      <c r="KM225" s="453">
        <v>0</v>
      </c>
    </row>
    <row r="226" spans="280:299" ht="15" x14ac:dyDescent="0.25">
      <c r="JT226" s="437">
        <v>223</v>
      </c>
      <c r="JU226" s="453">
        <v>0</v>
      </c>
      <c r="JV226" s="453">
        <v>0</v>
      </c>
      <c r="JW226" s="453">
        <v>0</v>
      </c>
      <c r="JX226" s="566"/>
      <c r="JY226" s="453">
        <v>0</v>
      </c>
      <c r="JZ226" s="453">
        <v>0</v>
      </c>
      <c r="KG226" s="437">
        <v>223</v>
      </c>
      <c r="KH226" s="453">
        <v>0</v>
      </c>
      <c r="KI226" s="453">
        <v>0</v>
      </c>
      <c r="KJ226" s="453">
        <v>0</v>
      </c>
      <c r="KK226" s="463">
        <f t="shared" si="41"/>
        <v>10</v>
      </c>
      <c r="KL226" s="453">
        <v>0</v>
      </c>
      <c r="KM226" s="453">
        <v>0</v>
      </c>
    </row>
    <row r="227" spans="280:299" ht="15" x14ac:dyDescent="0.25">
      <c r="JT227" s="437">
        <v>224</v>
      </c>
      <c r="JU227" s="453">
        <v>0</v>
      </c>
      <c r="JV227" s="453">
        <v>0</v>
      </c>
      <c r="JW227" s="453">
        <v>0</v>
      </c>
      <c r="JX227" s="566"/>
      <c r="JY227" s="453">
        <v>0</v>
      </c>
      <c r="JZ227" s="453">
        <v>0</v>
      </c>
      <c r="KG227" s="437">
        <v>224</v>
      </c>
      <c r="KH227" s="453">
        <v>0</v>
      </c>
      <c r="KI227" s="453">
        <v>0</v>
      </c>
      <c r="KJ227" s="453">
        <v>0</v>
      </c>
      <c r="KK227" s="463">
        <f t="shared" si="41"/>
        <v>10</v>
      </c>
      <c r="KL227" s="453">
        <v>0</v>
      </c>
      <c r="KM227" s="453">
        <v>0</v>
      </c>
    </row>
    <row r="228" spans="280:299" ht="15" x14ac:dyDescent="0.25">
      <c r="JT228" s="437">
        <v>225</v>
      </c>
      <c r="JU228" s="453">
        <v>0</v>
      </c>
      <c r="JV228" s="453">
        <v>0</v>
      </c>
      <c r="JW228" s="453">
        <v>0</v>
      </c>
      <c r="JX228" s="566">
        <f t="shared" ref="JX228:JX235" si="42">JF$34</f>
        <v>0</v>
      </c>
      <c r="JY228" s="453">
        <v>0</v>
      </c>
      <c r="JZ228" s="453">
        <v>0</v>
      </c>
      <c r="KG228" s="437">
        <v>225</v>
      </c>
      <c r="KH228" s="453">
        <v>0</v>
      </c>
      <c r="KI228" s="453">
        <v>0</v>
      </c>
      <c r="KJ228" s="453">
        <v>0</v>
      </c>
      <c r="KK228" s="463">
        <f t="shared" si="41"/>
        <v>10</v>
      </c>
      <c r="KL228" s="453">
        <v>0</v>
      </c>
      <c r="KM228" s="453">
        <v>0</v>
      </c>
    </row>
    <row r="229" spans="280:299" ht="15" x14ac:dyDescent="0.25">
      <c r="JT229" s="437">
        <v>226</v>
      </c>
      <c r="JU229" s="453">
        <v>0</v>
      </c>
      <c r="JV229" s="453">
        <v>0</v>
      </c>
      <c r="JW229" s="453">
        <v>0</v>
      </c>
      <c r="JX229" s="566">
        <f t="shared" si="42"/>
        <v>0</v>
      </c>
      <c r="JY229" s="453">
        <v>0</v>
      </c>
      <c r="JZ229" s="453">
        <v>0</v>
      </c>
      <c r="KG229" s="437">
        <v>226</v>
      </c>
      <c r="KH229" s="453">
        <v>0</v>
      </c>
      <c r="KI229" s="453">
        <v>0</v>
      </c>
      <c r="KJ229" s="453">
        <v>0</v>
      </c>
      <c r="KK229" s="463">
        <f t="shared" si="41"/>
        <v>10</v>
      </c>
      <c r="KL229" s="453">
        <v>0</v>
      </c>
      <c r="KM229" s="453">
        <v>0</v>
      </c>
    </row>
    <row r="230" spans="280:299" ht="15" x14ac:dyDescent="0.25">
      <c r="JT230" s="437">
        <v>227</v>
      </c>
      <c r="JU230" s="453">
        <v>0</v>
      </c>
      <c r="JV230" s="453">
        <v>0</v>
      </c>
      <c r="JW230" s="453">
        <v>0</v>
      </c>
      <c r="JX230" s="566">
        <f t="shared" si="42"/>
        <v>0</v>
      </c>
      <c r="JY230" s="453">
        <v>0</v>
      </c>
      <c r="JZ230" s="453">
        <v>0</v>
      </c>
      <c r="KG230" s="437">
        <v>227</v>
      </c>
      <c r="KH230" s="453">
        <v>0</v>
      </c>
      <c r="KI230" s="453">
        <v>0</v>
      </c>
      <c r="KJ230" s="453">
        <v>0</v>
      </c>
      <c r="KK230" s="463">
        <f t="shared" si="41"/>
        <v>10</v>
      </c>
      <c r="KL230" s="453">
        <v>0</v>
      </c>
      <c r="KM230" s="453">
        <v>0</v>
      </c>
    </row>
    <row r="231" spans="280:299" ht="15" x14ac:dyDescent="0.25">
      <c r="JT231" s="437">
        <v>228</v>
      </c>
      <c r="JU231" s="453">
        <v>0</v>
      </c>
      <c r="JV231" s="453">
        <v>0</v>
      </c>
      <c r="JW231" s="453">
        <v>0</v>
      </c>
      <c r="JX231" s="566">
        <f t="shared" si="42"/>
        <v>0</v>
      </c>
      <c r="JY231" s="453">
        <v>0</v>
      </c>
      <c r="JZ231" s="453">
        <v>0</v>
      </c>
      <c r="KG231" s="437">
        <v>228</v>
      </c>
      <c r="KH231" s="453">
        <v>0</v>
      </c>
      <c r="KI231" s="453">
        <v>0</v>
      </c>
      <c r="KJ231" s="453">
        <v>0</v>
      </c>
      <c r="KK231" s="463">
        <f t="shared" si="41"/>
        <v>10</v>
      </c>
      <c r="KL231" s="453">
        <v>0</v>
      </c>
      <c r="KM231" s="453">
        <v>0</v>
      </c>
    </row>
    <row r="232" spans="280:299" ht="15" x14ac:dyDescent="0.25">
      <c r="JT232" s="437">
        <v>229</v>
      </c>
      <c r="JU232" s="453">
        <v>0</v>
      </c>
      <c r="JV232" s="453">
        <v>0</v>
      </c>
      <c r="JW232" s="453">
        <v>0</v>
      </c>
      <c r="JX232" s="566">
        <f t="shared" si="42"/>
        <v>0</v>
      </c>
      <c r="JY232" s="453">
        <v>0</v>
      </c>
      <c r="JZ232" s="453">
        <v>0</v>
      </c>
      <c r="KG232" s="437">
        <v>229</v>
      </c>
      <c r="KH232" s="453">
        <v>0</v>
      </c>
      <c r="KI232" s="453">
        <v>0</v>
      </c>
      <c r="KJ232" s="453">
        <v>0</v>
      </c>
      <c r="KK232" s="463">
        <f t="shared" si="41"/>
        <v>10</v>
      </c>
      <c r="KL232" s="453">
        <v>0</v>
      </c>
      <c r="KM232" s="453">
        <v>0</v>
      </c>
    </row>
    <row r="233" spans="280:299" ht="15" x14ac:dyDescent="0.25">
      <c r="JT233" s="437">
        <v>230</v>
      </c>
      <c r="JU233" s="453">
        <v>0</v>
      </c>
      <c r="JV233" s="453">
        <v>0</v>
      </c>
      <c r="JW233" s="453">
        <v>0</v>
      </c>
      <c r="JX233" s="566">
        <f t="shared" si="42"/>
        <v>0</v>
      </c>
      <c r="JY233" s="453">
        <v>0</v>
      </c>
      <c r="JZ233" s="453">
        <v>0</v>
      </c>
      <c r="KG233" s="437">
        <v>230</v>
      </c>
      <c r="KH233" s="453">
        <v>0</v>
      </c>
      <c r="KI233" s="453">
        <v>0</v>
      </c>
      <c r="KJ233" s="453">
        <v>0</v>
      </c>
      <c r="KK233" s="463">
        <f t="shared" si="41"/>
        <v>10</v>
      </c>
      <c r="KL233" s="453">
        <v>0</v>
      </c>
      <c r="KM233" s="453">
        <v>0</v>
      </c>
    </row>
    <row r="234" spans="280:299" ht="15" x14ac:dyDescent="0.25">
      <c r="JT234" s="437">
        <v>231</v>
      </c>
      <c r="JU234" s="453">
        <v>0</v>
      </c>
      <c r="JV234" s="453">
        <v>0</v>
      </c>
      <c r="JW234" s="453">
        <v>0</v>
      </c>
      <c r="JX234" s="566">
        <f t="shared" si="42"/>
        <v>0</v>
      </c>
      <c r="JY234" s="453">
        <v>0</v>
      </c>
      <c r="JZ234" s="453">
        <v>0</v>
      </c>
      <c r="KG234" s="437">
        <v>231</v>
      </c>
      <c r="KH234" s="453">
        <v>0</v>
      </c>
      <c r="KI234" s="453">
        <v>0</v>
      </c>
      <c r="KJ234" s="453">
        <v>0</v>
      </c>
      <c r="KK234" s="463">
        <f t="shared" si="41"/>
        <v>10</v>
      </c>
      <c r="KL234" s="453">
        <v>0</v>
      </c>
      <c r="KM234" s="453">
        <v>0</v>
      </c>
    </row>
    <row r="235" spans="280:299" ht="15" x14ac:dyDescent="0.25">
      <c r="JT235" s="437">
        <v>232</v>
      </c>
      <c r="JU235" s="453">
        <v>0</v>
      </c>
      <c r="JV235" s="453">
        <v>0</v>
      </c>
      <c r="JW235" s="453">
        <v>0</v>
      </c>
      <c r="JX235" s="566">
        <f t="shared" si="42"/>
        <v>0</v>
      </c>
      <c r="JY235" s="453">
        <v>0</v>
      </c>
      <c r="JZ235" s="453">
        <v>0</v>
      </c>
      <c r="KG235" s="437">
        <v>232</v>
      </c>
      <c r="KH235" s="453">
        <v>0</v>
      </c>
      <c r="KI235" s="453">
        <v>0</v>
      </c>
      <c r="KJ235" s="453">
        <v>0</v>
      </c>
      <c r="KK235" s="463">
        <f t="shared" si="41"/>
        <v>10</v>
      </c>
      <c r="KL235" s="453">
        <v>0</v>
      </c>
      <c r="KM235" s="453">
        <v>0</v>
      </c>
    </row>
    <row r="236" spans="280:299" ht="15" x14ac:dyDescent="0.25">
      <c r="JT236" s="437">
        <v>233</v>
      </c>
      <c r="JU236" s="453">
        <v>0</v>
      </c>
      <c r="JV236" s="453">
        <v>0</v>
      </c>
      <c r="JW236" s="453">
        <v>0</v>
      </c>
      <c r="JX236" s="566"/>
      <c r="JY236" s="453">
        <v>0</v>
      </c>
      <c r="JZ236" s="453">
        <v>0</v>
      </c>
      <c r="KG236" s="437">
        <v>233</v>
      </c>
      <c r="KH236" s="453">
        <v>0</v>
      </c>
      <c r="KI236" s="453">
        <v>0</v>
      </c>
      <c r="KJ236" s="453">
        <v>0</v>
      </c>
      <c r="KK236" s="463">
        <f t="shared" si="41"/>
        <v>10</v>
      </c>
      <c r="KL236" s="453">
        <v>0</v>
      </c>
      <c r="KM236" s="453">
        <v>0</v>
      </c>
    </row>
    <row r="237" spans="280:299" ht="15" x14ac:dyDescent="0.25">
      <c r="JT237" s="437">
        <v>234</v>
      </c>
      <c r="JU237" s="453">
        <v>0</v>
      </c>
      <c r="JV237" s="453">
        <v>0</v>
      </c>
      <c r="JW237" s="453">
        <v>0</v>
      </c>
      <c r="JX237" s="566"/>
      <c r="JY237" s="453">
        <v>0</v>
      </c>
      <c r="JZ237" s="453">
        <v>0</v>
      </c>
      <c r="KG237" s="437">
        <v>234</v>
      </c>
      <c r="KH237" s="453">
        <v>0</v>
      </c>
      <c r="KI237" s="453">
        <v>0</v>
      </c>
      <c r="KJ237" s="453">
        <v>0</v>
      </c>
      <c r="KK237" s="463">
        <f t="shared" si="41"/>
        <v>10</v>
      </c>
      <c r="KL237" s="453">
        <v>0</v>
      </c>
      <c r="KM237" s="453">
        <v>0</v>
      </c>
    </row>
    <row r="238" spans="280:299" ht="15" x14ac:dyDescent="0.25">
      <c r="JT238" s="437">
        <v>235</v>
      </c>
      <c r="JU238" s="453">
        <v>0</v>
      </c>
      <c r="JV238" s="453">
        <v>0</v>
      </c>
      <c r="JW238" s="453">
        <v>0</v>
      </c>
      <c r="JX238" s="566"/>
      <c r="JY238" s="453">
        <v>0</v>
      </c>
      <c r="JZ238" s="453">
        <v>0</v>
      </c>
      <c r="KG238" s="437">
        <v>235</v>
      </c>
      <c r="KH238" s="453">
        <v>0</v>
      </c>
      <c r="KI238" s="453">
        <v>0</v>
      </c>
      <c r="KJ238" s="453">
        <v>0</v>
      </c>
      <c r="KK238" s="463">
        <f t="shared" si="41"/>
        <v>10</v>
      </c>
      <c r="KL238" s="453">
        <v>0</v>
      </c>
      <c r="KM238" s="453">
        <v>0</v>
      </c>
    </row>
    <row r="239" spans="280:299" ht="15" x14ac:dyDescent="0.25">
      <c r="JT239" s="437">
        <v>236</v>
      </c>
      <c r="JU239" s="453">
        <v>0</v>
      </c>
      <c r="JV239" s="453">
        <v>0</v>
      </c>
      <c r="JW239" s="453">
        <v>0</v>
      </c>
      <c r="JX239" s="566"/>
      <c r="JY239" s="453">
        <v>0</v>
      </c>
      <c r="JZ239" s="453">
        <v>0</v>
      </c>
      <c r="KG239" s="437">
        <v>236</v>
      </c>
      <c r="KH239" s="453">
        <v>0</v>
      </c>
      <c r="KI239" s="453">
        <v>0</v>
      </c>
      <c r="KJ239" s="453">
        <v>0</v>
      </c>
      <c r="KK239" s="463">
        <f t="shared" si="41"/>
        <v>10</v>
      </c>
      <c r="KL239" s="453">
        <v>0</v>
      </c>
      <c r="KM239" s="453">
        <v>0</v>
      </c>
    </row>
    <row r="240" spans="280:299" ht="15" x14ac:dyDescent="0.25">
      <c r="JT240" s="437">
        <v>237</v>
      </c>
      <c r="JU240" s="453">
        <v>0</v>
      </c>
      <c r="JV240" s="453">
        <v>0</v>
      </c>
      <c r="JW240" s="453">
        <v>0</v>
      </c>
      <c r="JX240" s="566"/>
      <c r="JY240" s="453">
        <v>0</v>
      </c>
      <c r="JZ240" s="453">
        <v>0</v>
      </c>
      <c r="KG240" s="437">
        <v>237</v>
      </c>
      <c r="KH240" s="453">
        <v>0</v>
      </c>
      <c r="KI240" s="453">
        <v>0</v>
      </c>
      <c r="KJ240" s="453">
        <v>0</v>
      </c>
      <c r="KK240" s="463">
        <f t="shared" si="41"/>
        <v>10</v>
      </c>
      <c r="KL240" s="453">
        <v>0</v>
      </c>
      <c r="KM240" s="453">
        <v>0</v>
      </c>
    </row>
    <row r="241" spans="280:299" ht="15" x14ac:dyDescent="0.25">
      <c r="JT241" s="437">
        <v>238</v>
      </c>
      <c r="JU241" s="453">
        <v>0</v>
      </c>
      <c r="JV241" s="453">
        <v>0</v>
      </c>
      <c r="JW241" s="453">
        <v>0</v>
      </c>
      <c r="JX241" s="566"/>
      <c r="JY241" s="453">
        <v>0</v>
      </c>
      <c r="JZ241" s="453">
        <v>0</v>
      </c>
      <c r="KG241" s="437">
        <v>238</v>
      </c>
      <c r="KH241" s="453">
        <v>0</v>
      </c>
      <c r="KI241" s="453">
        <v>0</v>
      </c>
      <c r="KJ241" s="453">
        <v>0</v>
      </c>
      <c r="KK241" s="463">
        <f t="shared" si="41"/>
        <v>10</v>
      </c>
      <c r="KL241" s="453">
        <v>0</v>
      </c>
      <c r="KM241" s="453">
        <v>0</v>
      </c>
    </row>
    <row r="242" spans="280:299" ht="15" x14ac:dyDescent="0.25">
      <c r="JT242" s="437">
        <v>239</v>
      </c>
      <c r="JU242" s="453">
        <v>0</v>
      </c>
      <c r="JV242" s="453">
        <v>0</v>
      </c>
      <c r="JW242" s="453">
        <v>0</v>
      </c>
      <c r="JX242" s="566"/>
      <c r="JY242" s="453">
        <v>0</v>
      </c>
      <c r="JZ242" s="453">
        <v>0</v>
      </c>
      <c r="KG242" s="437">
        <v>239</v>
      </c>
      <c r="KH242" s="453">
        <v>0</v>
      </c>
      <c r="KI242" s="453">
        <v>0</v>
      </c>
      <c r="KJ242" s="453">
        <v>0</v>
      </c>
      <c r="KK242" s="463">
        <f t="shared" si="41"/>
        <v>10</v>
      </c>
      <c r="KL242" s="453">
        <v>0</v>
      </c>
      <c r="KM242" s="453">
        <v>0</v>
      </c>
    </row>
    <row r="243" spans="280:299" ht="15" x14ac:dyDescent="0.25">
      <c r="JT243" s="437">
        <v>240</v>
      </c>
      <c r="JU243" s="453">
        <v>0</v>
      </c>
      <c r="JV243" s="453">
        <v>0</v>
      </c>
      <c r="JW243" s="453">
        <v>0</v>
      </c>
      <c r="JX243" s="566">
        <v>0</v>
      </c>
      <c r="JY243" s="453">
        <v>0</v>
      </c>
      <c r="JZ243" s="453">
        <v>0</v>
      </c>
      <c r="KG243" s="437">
        <v>240</v>
      </c>
      <c r="KH243" s="453">
        <v>0</v>
      </c>
      <c r="KI243" s="453">
        <v>0</v>
      </c>
      <c r="KJ243" s="453">
        <v>0</v>
      </c>
      <c r="KK243" s="463">
        <f t="shared" si="41"/>
        <v>10</v>
      </c>
      <c r="KL243" s="453">
        <v>0</v>
      </c>
      <c r="KM243" s="453">
        <v>0</v>
      </c>
    </row>
    <row r="244" spans="280:299" ht="15" x14ac:dyDescent="0.25">
      <c r="JT244" s="437">
        <v>241</v>
      </c>
      <c r="JU244" s="453">
        <v>0</v>
      </c>
      <c r="JV244" s="453">
        <v>0</v>
      </c>
      <c r="JW244" s="453">
        <v>0</v>
      </c>
      <c r="JX244" s="566"/>
      <c r="JY244" s="453">
        <v>0</v>
      </c>
      <c r="JZ244" s="453">
        <v>0</v>
      </c>
      <c r="KG244" s="437">
        <v>241</v>
      </c>
      <c r="KH244" s="453">
        <v>0</v>
      </c>
      <c r="KI244" s="453">
        <v>0</v>
      </c>
      <c r="KJ244" s="453">
        <v>0</v>
      </c>
      <c r="KK244" s="463">
        <f t="shared" ref="KK244:KK267" si="43">IF(JH$34=0,10,0)</f>
        <v>10</v>
      </c>
      <c r="KL244" s="453">
        <v>0</v>
      </c>
      <c r="KM244" s="453">
        <v>0</v>
      </c>
    </row>
    <row r="245" spans="280:299" ht="15" x14ac:dyDescent="0.25">
      <c r="JT245" s="437">
        <v>242</v>
      </c>
      <c r="JU245" s="453">
        <v>0</v>
      </c>
      <c r="JV245" s="453">
        <v>0</v>
      </c>
      <c r="JW245" s="453">
        <v>0</v>
      </c>
      <c r="JX245" s="566"/>
      <c r="JY245" s="453">
        <v>0</v>
      </c>
      <c r="JZ245" s="453">
        <v>0</v>
      </c>
      <c r="KG245" s="437">
        <v>242</v>
      </c>
      <c r="KH245" s="453">
        <v>0</v>
      </c>
      <c r="KI245" s="453">
        <v>0</v>
      </c>
      <c r="KJ245" s="453">
        <v>0</v>
      </c>
      <c r="KK245" s="463">
        <f t="shared" si="43"/>
        <v>10</v>
      </c>
      <c r="KL245" s="453">
        <v>0</v>
      </c>
      <c r="KM245" s="453">
        <v>0</v>
      </c>
    </row>
    <row r="246" spans="280:299" ht="15" x14ac:dyDescent="0.25">
      <c r="JT246" s="437">
        <v>243</v>
      </c>
      <c r="JU246" s="453">
        <v>0</v>
      </c>
      <c r="JV246" s="453">
        <v>0</v>
      </c>
      <c r="JW246" s="453">
        <v>0</v>
      </c>
      <c r="JX246" s="566"/>
      <c r="JY246" s="453">
        <v>0</v>
      </c>
      <c r="JZ246" s="453">
        <v>0</v>
      </c>
      <c r="KG246" s="437">
        <v>243</v>
      </c>
      <c r="KH246" s="453">
        <v>0</v>
      </c>
      <c r="KI246" s="453">
        <v>0</v>
      </c>
      <c r="KJ246" s="453">
        <v>0</v>
      </c>
      <c r="KK246" s="463">
        <f t="shared" si="43"/>
        <v>10</v>
      </c>
      <c r="KL246" s="453">
        <v>0</v>
      </c>
      <c r="KM246" s="453">
        <v>0</v>
      </c>
    </row>
    <row r="247" spans="280:299" ht="15" x14ac:dyDescent="0.25">
      <c r="JT247" s="437">
        <v>244</v>
      </c>
      <c r="JU247" s="453">
        <v>0</v>
      </c>
      <c r="JV247" s="453">
        <v>0</v>
      </c>
      <c r="JW247" s="453">
        <v>0</v>
      </c>
      <c r="JX247" s="566"/>
      <c r="JY247" s="453">
        <v>0</v>
      </c>
      <c r="JZ247" s="453">
        <v>0</v>
      </c>
      <c r="KG247" s="437">
        <v>244</v>
      </c>
      <c r="KH247" s="453">
        <v>0</v>
      </c>
      <c r="KI247" s="453">
        <v>0</v>
      </c>
      <c r="KJ247" s="453">
        <v>0</v>
      </c>
      <c r="KK247" s="463">
        <f t="shared" si="43"/>
        <v>10</v>
      </c>
      <c r="KL247" s="453">
        <v>0</v>
      </c>
      <c r="KM247" s="453">
        <v>0</v>
      </c>
    </row>
    <row r="248" spans="280:299" ht="15" x14ac:dyDescent="0.25">
      <c r="JT248" s="437">
        <v>245</v>
      </c>
      <c r="JU248" s="453">
        <v>0</v>
      </c>
      <c r="JV248" s="453">
        <v>0</v>
      </c>
      <c r="JW248" s="453">
        <v>0</v>
      </c>
      <c r="JX248" s="566"/>
      <c r="JY248" s="453">
        <v>0</v>
      </c>
      <c r="JZ248" s="453">
        <v>0</v>
      </c>
      <c r="KG248" s="437">
        <v>245</v>
      </c>
      <c r="KH248" s="453">
        <v>0</v>
      </c>
      <c r="KI248" s="453">
        <v>0</v>
      </c>
      <c r="KJ248" s="453">
        <v>0</v>
      </c>
      <c r="KK248" s="463">
        <f t="shared" si="43"/>
        <v>10</v>
      </c>
      <c r="KL248" s="453">
        <v>0</v>
      </c>
      <c r="KM248" s="453">
        <v>0</v>
      </c>
    </row>
    <row r="249" spans="280:299" ht="15" x14ac:dyDescent="0.25">
      <c r="JT249" s="437">
        <v>246</v>
      </c>
      <c r="JU249" s="453">
        <v>0</v>
      </c>
      <c r="JV249" s="453">
        <v>0</v>
      </c>
      <c r="JW249" s="453">
        <v>0</v>
      </c>
      <c r="JX249" s="566"/>
      <c r="JY249" s="453">
        <v>0</v>
      </c>
      <c r="JZ249" s="453">
        <v>0</v>
      </c>
      <c r="KG249" s="437">
        <v>246</v>
      </c>
      <c r="KH249" s="453">
        <v>0</v>
      </c>
      <c r="KI249" s="453">
        <v>0</v>
      </c>
      <c r="KJ249" s="453">
        <v>0</v>
      </c>
      <c r="KK249" s="463">
        <f t="shared" si="43"/>
        <v>10</v>
      </c>
      <c r="KL249" s="453">
        <v>0</v>
      </c>
      <c r="KM249" s="453">
        <v>0</v>
      </c>
    </row>
    <row r="250" spans="280:299" ht="15" x14ac:dyDescent="0.25">
      <c r="JT250" s="437">
        <v>247</v>
      </c>
      <c r="JU250" s="453">
        <v>0</v>
      </c>
      <c r="JV250" s="453">
        <v>0</v>
      </c>
      <c r="JW250" s="453">
        <v>0</v>
      </c>
      <c r="JX250" s="566"/>
      <c r="JY250" s="453">
        <v>0</v>
      </c>
      <c r="JZ250" s="453">
        <v>0</v>
      </c>
      <c r="KG250" s="437">
        <v>247</v>
      </c>
      <c r="KH250" s="453">
        <v>0</v>
      </c>
      <c r="KI250" s="453">
        <v>0</v>
      </c>
      <c r="KJ250" s="453">
        <v>0</v>
      </c>
      <c r="KK250" s="463">
        <f t="shared" si="43"/>
        <v>10</v>
      </c>
      <c r="KL250" s="453">
        <v>0</v>
      </c>
      <c r="KM250" s="453">
        <v>0</v>
      </c>
    </row>
    <row r="251" spans="280:299" ht="15" x14ac:dyDescent="0.25">
      <c r="JT251" s="437">
        <v>248</v>
      </c>
      <c r="JU251" s="453">
        <v>0</v>
      </c>
      <c r="JV251" s="453">
        <v>0</v>
      </c>
      <c r="JW251" s="453">
        <v>0</v>
      </c>
      <c r="JX251" s="566"/>
      <c r="JY251" s="453">
        <v>0</v>
      </c>
      <c r="JZ251" s="453">
        <v>0</v>
      </c>
      <c r="KG251" s="437">
        <v>248</v>
      </c>
      <c r="KH251" s="453">
        <v>0</v>
      </c>
      <c r="KI251" s="453">
        <v>0</v>
      </c>
      <c r="KJ251" s="453">
        <v>0</v>
      </c>
      <c r="KK251" s="463">
        <f t="shared" si="43"/>
        <v>10</v>
      </c>
      <c r="KL251" s="453">
        <v>0</v>
      </c>
      <c r="KM251" s="453">
        <v>0</v>
      </c>
    </row>
    <row r="252" spans="280:299" ht="15" x14ac:dyDescent="0.25">
      <c r="JT252" s="437">
        <v>249</v>
      </c>
      <c r="JU252" s="453">
        <v>0</v>
      </c>
      <c r="JV252" s="453">
        <v>0</v>
      </c>
      <c r="JW252" s="453">
        <v>0</v>
      </c>
      <c r="JX252" s="566">
        <f t="shared" ref="JX252:JX259" si="44">JH$34</f>
        <v>0</v>
      </c>
      <c r="JY252" s="453">
        <v>0</v>
      </c>
      <c r="JZ252" s="453">
        <v>0</v>
      </c>
      <c r="KG252" s="437">
        <v>249</v>
      </c>
      <c r="KH252" s="453">
        <v>0</v>
      </c>
      <c r="KI252" s="453">
        <v>0</v>
      </c>
      <c r="KJ252" s="453">
        <v>0</v>
      </c>
      <c r="KK252" s="463">
        <f t="shared" si="43"/>
        <v>10</v>
      </c>
      <c r="KL252" s="453">
        <v>0</v>
      </c>
      <c r="KM252" s="453">
        <v>0</v>
      </c>
    </row>
    <row r="253" spans="280:299" ht="15" x14ac:dyDescent="0.25">
      <c r="JT253" s="437">
        <v>250</v>
      </c>
      <c r="JU253" s="453">
        <v>0</v>
      </c>
      <c r="JV253" s="453">
        <v>0</v>
      </c>
      <c r="JW253" s="453">
        <v>0</v>
      </c>
      <c r="JX253" s="566">
        <f t="shared" si="44"/>
        <v>0</v>
      </c>
      <c r="JY253" s="453">
        <v>0</v>
      </c>
      <c r="JZ253" s="453">
        <v>0</v>
      </c>
      <c r="KG253" s="437">
        <v>250</v>
      </c>
      <c r="KH253" s="453">
        <v>0</v>
      </c>
      <c r="KI253" s="453">
        <v>0</v>
      </c>
      <c r="KJ253" s="453">
        <v>0</v>
      </c>
      <c r="KK253" s="463">
        <f t="shared" si="43"/>
        <v>10</v>
      </c>
      <c r="KL253" s="453">
        <v>0</v>
      </c>
      <c r="KM253" s="453">
        <v>0</v>
      </c>
    </row>
    <row r="254" spans="280:299" ht="15" x14ac:dyDescent="0.25">
      <c r="JT254" s="437">
        <v>251</v>
      </c>
      <c r="JU254" s="453">
        <v>0</v>
      </c>
      <c r="JV254" s="453">
        <v>0</v>
      </c>
      <c r="JW254" s="453">
        <v>0</v>
      </c>
      <c r="JX254" s="566">
        <f t="shared" si="44"/>
        <v>0</v>
      </c>
      <c r="JY254" s="453">
        <v>0</v>
      </c>
      <c r="JZ254" s="453">
        <v>0</v>
      </c>
      <c r="KG254" s="437">
        <v>251</v>
      </c>
      <c r="KH254" s="453">
        <v>0</v>
      </c>
      <c r="KI254" s="453">
        <v>0</v>
      </c>
      <c r="KJ254" s="453">
        <v>0</v>
      </c>
      <c r="KK254" s="463">
        <f t="shared" si="43"/>
        <v>10</v>
      </c>
      <c r="KL254" s="453">
        <v>0</v>
      </c>
      <c r="KM254" s="453">
        <v>0</v>
      </c>
    </row>
    <row r="255" spans="280:299" ht="15" x14ac:dyDescent="0.25">
      <c r="JT255" s="437">
        <v>252</v>
      </c>
      <c r="JU255" s="453">
        <v>0</v>
      </c>
      <c r="JV255" s="453">
        <v>0</v>
      </c>
      <c r="JW255" s="453">
        <v>0</v>
      </c>
      <c r="JX255" s="566">
        <f t="shared" si="44"/>
        <v>0</v>
      </c>
      <c r="JY255" s="453">
        <v>0</v>
      </c>
      <c r="JZ255" s="453">
        <v>0</v>
      </c>
      <c r="KG255" s="437">
        <v>252</v>
      </c>
      <c r="KH255" s="453">
        <v>0</v>
      </c>
      <c r="KI255" s="453">
        <v>0</v>
      </c>
      <c r="KJ255" s="453">
        <v>0</v>
      </c>
      <c r="KK255" s="463">
        <f t="shared" si="43"/>
        <v>10</v>
      </c>
      <c r="KL255" s="453">
        <v>0</v>
      </c>
      <c r="KM255" s="453">
        <v>0</v>
      </c>
    </row>
    <row r="256" spans="280:299" ht="15" x14ac:dyDescent="0.25">
      <c r="JT256" s="437">
        <v>253</v>
      </c>
      <c r="JU256" s="453">
        <v>0</v>
      </c>
      <c r="JV256" s="453">
        <v>0</v>
      </c>
      <c r="JW256" s="453">
        <v>0</v>
      </c>
      <c r="JX256" s="566">
        <f t="shared" si="44"/>
        <v>0</v>
      </c>
      <c r="JY256" s="463"/>
      <c r="JZ256" s="453">
        <v>0</v>
      </c>
      <c r="KG256" s="437">
        <v>253</v>
      </c>
      <c r="KH256" s="453">
        <v>0</v>
      </c>
      <c r="KI256" s="453">
        <v>0</v>
      </c>
      <c r="KJ256" s="453">
        <v>0</v>
      </c>
      <c r="KK256" s="463">
        <f t="shared" si="43"/>
        <v>10</v>
      </c>
      <c r="KL256" s="453">
        <v>0</v>
      </c>
      <c r="KM256" s="453">
        <v>0</v>
      </c>
    </row>
    <row r="257" spans="280:299" ht="15" x14ac:dyDescent="0.25">
      <c r="JT257" s="437">
        <v>254</v>
      </c>
      <c r="JU257" s="453">
        <v>0</v>
      </c>
      <c r="JV257" s="453">
        <v>0</v>
      </c>
      <c r="JW257" s="453">
        <v>0</v>
      </c>
      <c r="JX257" s="566">
        <f t="shared" si="44"/>
        <v>0</v>
      </c>
      <c r="JY257" s="463"/>
      <c r="JZ257" s="453">
        <v>0</v>
      </c>
      <c r="KG257" s="437">
        <v>254</v>
      </c>
      <c r="KH257" s="453">
        <v>0</v>
      </c>
      <c r="KI257" s="453">
        <v>0</v>
      </c>
      <c r="KJ257" s="453">
        <v>0</v>
      </c>
      <c r="KK257" s="463">
        <f t="shared" si="43"/>
        <v>10</v>
      </c>
      <c r="KL257" s="453">
        <v>0</v>
      </c>
      <c r="KM257" s="453">
        <v>0</v>
      </c>
    </row>
    <row r="258" spans="280:299" ht="15" x14ac:dyDescent="0.25">
      <c r="JT258" s="437">
        <v>255</v>
      </c>
      <c r="JU258" s="453">
        <v>0</v>
      </c>
      <c r="JV258" s="453">
        <v>0</v>
      </c>
      <c r="JW258" s="453">
        <v>0</v>
      </c>
      <c r="JX258" s="566">
        <f t="shared" si="44"/>
        <v>0</v>
      </c>
      <c r="JY258" s="463"/>
      <c r="JZ258" s="453">
        <v>0</v>
      </c>
      <c r="KG258" s="437">
        <v>255</v>
      </c>
      <c r="KH258" s="453">
        <v>0</v>
      </c>
      <c r="KI258" s="453">
        <v>0</v>
      </c>
      <c r="KJ258" s="453">
        <v>0</v>
      </c>
      <c r="KK258" s="463">
        <f t="shared" si="43"/>
        <v>10</v>
      </c>
      <c r="KL258" s="453">
        <v>0</v>
      </c>
      <c r="KM258" s="453">
        <v>0</v>
      </c>
    </row>
    <row r="259" spans="280:299" ht="15" x14ac:dyDescent="0.25">
      <c r="JT259" s="437">
        <v>256</v>
      </c>
      <c r="JU259" s="453">
        <v>0</v>
      </c>
      <c r="JV259" s="453">
        <v>0</v>
      </c>
      <c r="JW259" s="453">
        <v>0</v>
      </c>
      <c r="JX259" s="566">
        <f t="shared" si="44"/>
        <v>0</v>
      </c>
      <c r="JY259" s="463"/>
      <c r="JZ259" s="453">
        <v>0</v>
      </c>
      <c r="KG259" s="437">
        <v>256</v>
      </c>
      <c r="KH259" s="453">
        <v>0</v>
      </c>
      <c r="KI259" s="453">
        <v>0</v>
      </c>
      <c r="KJ259" s="453">
        <v>0</v>
      </c>
      <c r="KK259" s="463">
        <f t="shared" si="43"/>
        <v>10</v>
      </c>
      <c r="KL259" s="453">
        <v>0</v>
      </c>
      <c r="KM259" s="453">
        <v>0</v>
      </c>
    </row>
    <row r="260" spans="280:299" ht="15" x14ac:dyDescent="0.25">
      <c r="JT260" s="437">
        <v>257</v>
      </c>
      <c r="JU260" s="453">
        <v>0</v>
      </c>
      <c r="JV260" s="453">
        <v>0</v>
      </c>
      <c r="JW260" s="453">
        <v>0</v>
      </c>
      <c r="JX260" s="566"/>
      <c r="JY260" s="463"/>
      <c r="JZ260" s="453">
        <v>0</v>
      </c>
      <c r="KG260" s="437">
        <v>257</v>
      </c>
      <c r="KH260" s="453">
        <v>0</v>
      </c>
      <c r="KI260" s="453">
        <v>0</v>
      </c>
      <c r="KJ260" s="453">
        <v>0</v>
      </c>
      <c r="KK260" s="463">
        <f t="shared" si="43"/>
        <v>10</v>
      </c>
      <c r="KL260" s="453">
        <v>0</v>
      </c>
      <c r="KM260" s="453">
        <v>0</v>
      </c>
    </row>
    <row r="261" spans="280:299" ht="15" x14ac:dyDescent="0.25">
      <c r="JT261" s="437">
        <v>258</v>
      </c>
      <c r="JU261" s="453">
        <v>0</v>
      </c>
      <c r="JV261" s="453">
        <v>0</v>
      </c>
      <c r="JW261" s="453">
        <v>0</v>
      </c>
      <c r="JX261" s="566"/>
      <c r="JY261" s="463"/>
      <c r="JZ261" s="453">
        <v>0</v>
      </c>
      <c r="KG261" s="437">
        <v>258</v>
      </c>
      <c r="KH261" s="453">
        <v>0</v>
      </c>
      <c r="KI261" s="453">
        <v>0</v>
      </c>
      <c r="KJ261" s="453">
        <v>0</v>
      </c>
      <c r="KK261" s="463">
        <f t="shared" si="43"/>
        <v>10</v>
      </c>
      <c r="KL261" s="453">
        <v>0</v>
      </c>
      <c r="KM261" s="453">
        <v>0</v>
      </c>
    </row>
    <row r="262" spans="280:299" ht="15" x14ac:dyDescent="0.25">
      <c r="JT262" s="437">
        <v>259</v>
      </c>
      <c r="JU262" s="453">
        <v>0</v>
      </c>
      <c r="JV262" s="453">
        <v>0</v>
      </c>
      <c r="JW262" s="453">
        <v>0</v>
      </c>
      <c r="JX262" s="566"/>
      <c r="JY262" s="463"/>
      <c r="JZ262" s="453">
        <v>0</v>
      </c>
      <c r="KG262" s="437">
        <v>259</v>
      </c>
      <c r="KH262" s="453">
        <v>0</v>
      </c>
      <c r="KI262" s="453">
        <v>0</v>
      </c>
      <c r="KJ262" s="453">
        <v>0</v>
      </c>
      <c r="KK262" s="463">
        <f t="shared" si="43"/>
        <v>10</v>
      </c>
      <c r="KL262" s="453">
        <v>0</v>
      </c>
      <c r="KM262" s="453">
        <v>0</v>
      </c>
    </row>
    <row r="263" spans="280:299" ht="15" x14ac:dyDescent="0.25">
      <c r="JT263" s="437">
        <v>260</v>
      </c>
      <c r="JU263" s="453">
        <v>0</v>
      </c>
      <c r="JV263" s="453">
        <v>0</v>
      </c>
      <c r="JW263" s="453">
        <v>0</v>
      </c>
      <c r="JX263" s="566"/>
      <c r="JY263" s="463"/>
      <c r="JZ263" s="453">
        <v>0</v>
      </c>
      <c r="KG263" s="437">
        <v>260</v>
      </c>
      <c r="KH263" s="453">
        <v>0</v>
      </c>
      <c r="KI263" s="453">
        <v>0</v>
      </c>
      <c r="KJ263" s="453">
        <v>0</v>
      </c>
      <c r="KK263" s="463">
        <f t="shared" si="43"/>
        <v>10</v>
      </c>
      <c r="KL263" s="453">
        <v>0</v>
      </c>
      <c r="KM263" s="453">
        <v>0</v>
      </c>
    </row>
    <row r="264" spans="280:299" ht="15" x14ac:dyDescent="0.25">
      <c r="JT264" s="437">
        <v>261</v>
      </c>
      <c r="JU264" s="453">
        <v>0</v>
      </c>
      <c r="JV264" s="453">
        <v>0</v>
      </c>
      <c r="JW264" s="453">
        <v>0</v>
      </c>
      <c r="JX264" s="566"/>
      <c r="JY264" s="463"/>
      <c r="JZ264" s="453">
        <v>0</v>
      </c>
      <c r="KG264" s="437">
        <v>261</v>
      </c>
      <c r="KH264" s="453">
        <v>0</v>
      </c>
      <c r="KI264" s="453">
        <v>0</v>
      </c>
      <c r="KJ264" s="453">
        <v>0</v>
      </c>
      <c r="KK264" s="463">
        <f t="shared" si="43"/>
        <v>10</v>
      </c>
      <c r="KL264" s="453">
        <v>0</v>
      </c>
      <c r="KM264" s="453">
        <v>0</v>
      </c>
    </row>
    <row r="265" spans="280:299" ht="15" x14ac:dyDescent="0.25">
      <c r="JT265" s="437">
        <v>262</v>
      </c>
      <c r="JU265" s="453">
        <v>0</v>
      </c>
      <c r="JV265" s="453">
        <v>0</v>
      </c>
      <c r="JW265" s="453">
        <v>0</v>
      </c>
      <c r="JX265" s="566"/>
      <c r="JY265" s="463"/>
      <c r="JZ265" s="453">
        <v>0</v>
      </c>
      <c r="KG265" s="437">
        <v>262</v>
      </c>
      <c r="KH265" s="453">
        <v>0</v>
      </c>
      <c r="KI265" s="453">
        <v>0</v>
      </c>
      <c r="KJ265" s="453">
        <v>0</v>
      </c>
      <c r="KK265" s="463">
        <f t="shared" si="43"/>
        <v>10</v>
      </c>
      <c r="KL265" s="453">
        <v>0</v>
      </c>
      <c r="KM265" s="453">
        <v>0</v>
      </c>
    </row>
    <row r="266" spans="280:299" ht="15" x14ac:dyDescent="0.25">
      <c r="JT266" s="437">
        <v>263</v>
      </c>
      <c r="JU266" s="453">
        <v>0</v>
      </c>
      <c r="JV266" s="453">
        <v>0</v>
      </c>
      <c r="JW266" s="453">
        <v>0</v>
      </c>
      <c r="JX266" s="566"/>
      <c r="JY266" s="463"/>
      <c r="JZ266" s="453">
        <v>0</v>
      </c>
      <c r="KG266" s="437">
        <v>263</v>
      </c>
      <c r="KH266" s="453">
        <v>0</v>
      </c>
      <c r="KI266" s="453">
        <v>0</v>
      </c>
      <c r="KJ266" s="453">
        <v>0</v>
      </c>
      <c r="KK266" s="463">
        <f t="shared" si="43"/>
        <v>10</v>
      </c>
      <c r="KL266" s="453">
        <v>0</v>
      </c>
      <c r="KM266" s="453">
        <v>0</v>
      </c>
    </row>
    <row r="267" spans="280:299" ht="15" x14ac:dyDescent="0.25">
      <c r="JT267" s="437">
        <v>264</v>
      </c>
      <c r="JU267" s="453">
        <v>0</v>
      </c>
      <c r="JV267" s="453">
        <v>0</v>
      </c>
      <c r="JW267" s="453">
        <v>0</v>
      </c>
      <c r="JX267" s="566">
        <v>0</v>
      </c>
      <c r="JY267" s="463"/>
      <c r="JZ267" s="453">
        <v>0</v>
      </c>
      <c r="KG267" s="437">
        <v>264</v>
      </c>
      <c r="KH267" s="453">
        <v>0</v>
      </c>
      <c r="KI267" s="453">
        <v>0</v>
      </c>
      <c r="KJ267" s="453">
        <v>0</v>
      </c>
      <c r="KK267" s="463">
        <f t="shared" si="43"/>
        <v>10</v>
      </c>
      <c r="KL267" s="453">
        <v>0</v>
      </c>
      <c r="KM267" s="453">
        <v>0</v>
      </c>
    </row>
    <row r="268" spans="280:299" ht="15" x14ac:dyDescent="0.25">
      <c r="JT268" s="437">
        <v>265</v>
      </c>
      <c r="JU268" s="453">
        <v>0</v>
      </c>
      <c r="JV268" s="453">
        <v>0</v>
      </c>
      <c r="JW268" s="453">
        <v>0</v>
      </c>
      <c r="JX268" s="566"/>
      <c r="JY268" s="463"/>
      <c r="JZ268" s="453">
        <v>0</v>
      </c>
      <c r="KG268" s="437">
        <v>265</v>
      </c>
      <c r="KH268" s="453">
        <v>0</v>
      </c>
      <c r="KI268" s="453">
        <v>0</v>
      </c>
      <c r="KJ268" s="453">
        <v>0</v>
      </c>
      <c r="KK268" s="463">
        <f t="shared" ref="KK268:KK291" si="45">IF(JJ$34=0,10,0)</f>
        <v>10</v>
      </c>
      <c r="KL268" s="453">
        <v>0</v>
      </c>
      <c r="KM268" s="453">
        <v>0</v>
      </c>
    </row>
    <row r="269" spans="280:299" ht="15" x14ac:dyDescent="0.25">
      <c r="JT269" s="437">
        <v>266</v>
      </c>
      <c r="JU269" s="453">
        <v>0</v>
      </c>
      <c r="JV269" s="453">
        <v>0</v>
      </c>
      <c r="JW269" s="453">
        <v>0</v>
      </c>
      <c r="JX269" s="566"/>
      <c r="JY269" s="463"/>
      <c r="JZ269" s="453">
        <v>0</v>
      </c>
      <c r="KG269" s="437">
        <v>266</v>
      </c>
      <c r="KH269" s="453">
        <v>0</v>
      </c>
      <c r="KI269" s="453">
        <v>0</v>
      </c>
      <c r="KJ269" s="453">
        <v>0</v>
      </c>
      <c r="KK269" s="463">
        <f t="shared" si="45"/>
        <v>10</v>
      </c>
      <c r="KL269" s="453">
        <v>0</v>
      </c>
      <c r="KM269" s="453">
        <v>0</v>
      </c>
    </row>
    <row r="270" spans="280:299" ht="15" x14ac:dyDescent="0.25">
      <c r="JT270" s="437">
        <v>267</v>
      </c>
      <c r="JU270" s="453">
        <v>0</v>
      </c>
      <c r="JV270" s="453">
        <v>0</v>
      </c>
      <c r="JW270" s="453">
        <v>0</v>
      </c>
      <c r="JX270" s="566"/>
      <c r="JY270" s="463"/>
      <c r="JZ270" s="453">
        <v>0</v>
      </c>
      <c r="KG270" s="437">
        <v>267</v>
      </c>
      <c r="KH270" s="453">
        <v>0</v>
      </c>
      <c r="KI270" s="453">
        <v>0</v>
      </c>
      <c r="KJ270" s="453">
        <v>0</v>
      </c>
      <c r="KK270" s="463">
        <f t="shared" si="45"/>
        <v>10</v>
      </c>
      <c r="KL270" s="453">
        <v>0</v>
      </c>
      <c r="KM270" s="453">
        <v>0</v>
      </c>
    </row>
    <row r="271" spans="280:299" ht="15" x14ac:dyDescent="0.25">
      <c r="JT271" s="437">
        <v>268</v>
      </c>
      <c r="JU271" s="453">
        <v>0</v>
      </c>
      <c r="JV271" s="453">
        <v>0</v>
      </c>
      <c r="JW271" s="453">
        <v>0</v>
      </c>
      <c r="JX271" s="566"/>
      <c r="JY271" s="463"/>
      <c r="JZ271" s="453">
        <v>0</v>
      </c>
      <c r="KG271" s="437">
        <v>268</v>
      </c>
      <c r="KH271" s="453">
        <v>0</v>
      </c>
      <c r="KI271" s="453">
        <v>0</v>
      </c>
      <c r="KJ271" s="453">
        <v>0</v>
      </c>
      <c r="KK271" s="463">
        <f t="shared" si="45"/>
        <v>10</v>
      </c>
      <c r="KL271" s="453">
        <v>0</v>
      </c>
      <c r="KM271" s="453">
        <v>0</v>
      </c>
    </row>
    <row r="272" spans="280:299" ht="15" x14ac:dyDescent="0.25">
      <c r="JT272" s="437">
        <v>269</v>
      </c>
      <c r="JU272" s="453">
        <v>0</v>
      </c>
      <c r="JV272" s="453">
        <v>0</v>
      </c>
      <c r="JW272" s="453">
        <v>0</v>
      </c>
      <c r="JX272" s="566"/>
      <c r="JY272" s="463"/>
      <c r="JZ272" s="453">
        <v>0</v>
      </c>
      <c r="KG272" s="437">
        <v>269</v>
      </c>
      <c r="KH272" s="453">
        <v>0</v>
      </c>
      <c r="KI272" s="453">
        <v>0</v>
      </c>
      <c r="KJ272" s="453">
        <v>0</v>
      </c>
      <c r="KK272" s="463">
        <f t="shared" si="45"/>
        <v>10</v>
      </c>
      <c r="KL272" s="453">
        <v>0</v>
      </c>
      <c r="KM272" s="453">
        <v>0</v>
      </c>
    </row>
    <row r="273" spans="280:299" ht="15" x14ac:dyDescent="0.25">
      <c r="JT273" s="437">
        <v>270</v>
      </c>
      <c r="JU273" s="453">
        <v>0</v>
      </c>
      <c r="JV273" s="453">
        <v>0</v>
      </c>
      <c r="JW273" s="453">
        <v>0</v>
      </c>
      <c r="JX273" s="566"/>
      <c r="JY273" s="463"/>
      <c r="JZ273" s="453">
        <v>0</v>
      </c>
      <c r="KG273" s="437">
        <v>270</v>
      </c>
      <c r="KH273" s="453">
        <v>0</v>
      </c>
      <c r="KI273" s="453">
        <v>0</v>
      </c>
      <c r="KJ273" s="453">
        <v>0</v>
      </c>
      <c r="KK273" s="463">
        <f t="shared" si="45"/>
        <v>10</v>
      </c>
      <c r="KL273" s="453">
        <v>0</v>
      </c>
      <c r="KM273" s="453">
        <v>0</v>
      </c>
    </row>
    <row r="274" spans="280:299" ht="15" x14ac:dyDescent="0.25">
      <c r="JT274" s="437">
        <v>271</v>
      </c>
      <c r="JU274" s="453">
        <v>0</v>
      </c>
      <c r="JV274" s="453">
        <v>0</v>
      </c>
      <c r="JW274" s="453">
        <v>0</v>
      </c>
      <c r="JX274" s="566"/>
      <c r="JY274" s="463"/>
      <c r="JZ274" s="453">
        <v>0</v>
      </c>
      <c r="KG274" s="437">
        <v>271</v>
      </c>
      <c r="KH274" s="453">
        <v>0</v>
      </c>
      <c r="KI274" s="453">
        <v>0</v>
      </c>
      <c r="KJ274" s="453">
        <v>0</v>
      </c>
      <c r="KK274" s="463">
        <f t="shared" si="45"/>
        <v>10</v>
      </c>
      <c r="KL274" s="453">
        <v>0</v>
      </c>
      <c r="KM274" s="453">
        <v>0</v>
      </c>
    </row>
    <row r="275" spans="280:299" ht="15" x14ac:dyDescent="0.25">
      <c r="JT275" s="437">
        <v>272</v>
      </c>
      <c r="JU275" s="453">
        <v>0</v>
      </c>
      <c r="JV275" s="453">
        <v>0</v>
      </c>
      <c r="JW275" s="453">
        <v>0</v>
      </c>
      <c r="JX275" s="566"/>
      <c r="JY275" s="463"/>
      <c r="JZ275" s="453">
        <v>0</v>
      </c>
      <c r="KG275" s="437">
        <v>272</v>
      </c>
      <c r="KH275" s="453">
        <v>0</v>
      </c>
      <c r="KI275" s="453">
        <v>0</v>
      </c>
      <c r="KJ275" s="453">
        <v>0</v>
      </c>
      <c r="KK275" s="463">
        <f t="shared" si="45"/>
        <v>10</v>
      </c>
      <c r="KL275" s="453">
        <v>0</v>
      </c>
      <c r="KM275" s="453">
        <v>0</v>
      </c>
    </row>
    <row r="276" spans="280:299" ht="15" x14ac:dyDescent="0.25">
      <c r="JT276" s="437">
        <v>273</v>
      </c>
      <c r="JU276" s="453">
        <v>0</v>
      </c>
      <c r="JV276" s="453">
        <v>0</v>
      </c>
      <c r="JW276" s="453">
        <v>0</v>
      </c>
      <c r="JX276" s="566">
        <f t="shared" ref="JX276:JX283" si="46">JJ$34</f>
        <v>0</v>
      </c>
      <c r="JY276" s="463"/>
      <c r="JZ276" s="453">
        <v>0</v>
      </c>
      <c r="KG276" s="437">
        <v>273</v>
      </c>
      <c r="KH276" s="453">
        <v>0</v>
      </c>
      <c r="KI276" s="453">
        <v>0</v>
      </c>
      <c r="KJ276" s="453">
        <v>0</v>
      </c>
      <c r="KK276" s="463">
        <f t="shared" si="45"/>
        <v>10</v>
      </c>
      <c r="KL276" s="453">
        <v>0</v>
      </c>
      <c r="KM276" s="453">
        <v>0</v>
      </c>
    </row>
    <row r="277" spans="280:299" ht="15" x14ac:dyDescent="0.25">
      <c r="JT277" s="437">
        <v>274</v>
      </c>
      <c r="JU277" s="453">
        <v>0</v>
      </c>
      <c r="JV277" s="453">
        <v>0</v>
      </c>
      <c r="JW277" s="453">
        <v>0</v>
      </c>
      <c r="JX277" s="566">
        <f t="shared" si="46"/>
        <v>0</v>
      </c>
      <c r="JY277" s="463"/>
      <c r="JZ277" s="453">
        <v>0</v>
      </c>
      <c r="KG277" s="437">
        <v>274</v>
      </c>
      <c r="KH277" s="453">
        <v>0</v>
      </c>
      <c r="KI277" s="453">
        <v>0</v>
      </c>
      <c r="KJ277" s="453">
        <v>0</v>
      </c>
      <c r="KK277" s="463">
        <f t="shared" si="45"/>
        <v>10</v>
      </c>
      <c r="KL277" s="453">
        <v>0</v>
      </c>
      <c r="KM277" s="453">
        <v>0</v>
      </c>
    </row>
    <row r="278" spans="280:299" ht="15" x14ac:dyDescent="0.25">
      <c r="JT278" s="437">
        <v>275</v>
      </c>
      <c r="JU278" s="453">
        <v>0</v>
      </c>
      <c r="JV278" s="453">
        <v>0</v>
      </c>
      <c r="JW278" s="453">
        <v>0</v>
      </c>
      <c r="JX278" s="566">
        <f t="shared" si="46"/>
        <v>0</v>
      </c>
      <c r="JY278" s="463"/>
      <c r="JZ278" s="453">
        <v>0</v>
      </c>
      <c r="KG278" s="437">
        <v>275</v>
      </c>
      <c r="KH278" s="453">
        <v>0</v>
      </c>
      <c r="KI278" s="453">
        <v>0</v>
      </c>
      <c r="KJ278" s="453">
        <v>0</v>
      </c>
      <c r="KK278" s="463">
        <f t="shared" si="45"/>
        <v>10</v>
      </c>
      <c r="KL278" s="453">
        <v>0</v>
      </c>
      <c r="KM278" s="453">
        <v>0</v>
      </c>
    </row>
    <row r="279" spans="280:299" ht="15" x14ac:dyDescent="0.25">
      <c r="JT279" s="437">
        <v>276</v>
      </c>
      <c r="JU279" s="453">
        <v>0</v>
      </c>
      <c r="JV279" s="453">
        <v>0</v>
      </c>
      <c r="JW279" s="453">
        <v>0</v>
      </c>
      <c r="JX279" s="566">
        <f t="shared" si="46"/>
        <v>0</v>
      </c>
      <c r="JY279" s="463"/>
      <c r="JZ279" s="453">
        <v>0</v>
      </c>
      <c r="KG279" s="437">
        <v>276</v>
      </c>
      <c r="KH279" s="453">
        <v>0</v>
      </c>
      <c r="KI279" s="453">
        <v>0</v>
      </c>
      <c r="KJ279" s="453">
        <v>0</v>
      </c>
      <c r="KK279" s="463">
        <f t="shared" si="45"/>
        <v>10</v>
      </c>
      <c r="KL279" s="453">
        <v>0</v>
      </c>
      <c r="KM279" s="453">
        <v>0</v>
      </c>
    </row>
    <row r="280" spans="280:299" ht="15" x14ac:dyDescent="0.25">
      <c r="JT280" s="437">
        <v>277</v>
      </c>
      <c r="JU280" s="453">
        <v>0</v>
      </c>
      <c r="JV280" s="453">
        <v>0</v>
      </c>
      <c r="JW280" s="453">
        <v>0</v>
      </c>
      <c r="JX280" s="566">
        <f t="shared" si="46"/>
        <v>0</v>
      </c>
      <c r="JY280" s="463"/>
      <c r="JZ280" s="453">
        <v>0</v>
      </c>
      <c r="KG280" s="437">
        <v>277</v>
      </c>
      <c r="KH280" s="453">
        <v>0</v>
      </c>
      <c r="KI280" s="453">
        <v>0</v>
      </c>
      <c r="KJ280" s="453">
        <v>0</v>
      </c>
      <c r="KK280" s="463">
        <f t="shared" si="45"/>
        <v>10</v>
      </c>
      <c r="KL280" s="453">
        <v>0</v>
      </c>
      <c r="KM280" s="453">
        <v>0</v>
      </c>
    </row>
    <row r="281" spans="280:299" ht="15" x14ac:dyDescent="0.25">
      <c r="JT281" s="437">
        <v>278</v>
      </c>
      <c r="JU281" s="453">
        <v>0</v>
      </c>
      <c r="JV281" s="453">
        <v>0</v>
      </c>
      <c r="JW281" s="453">
        <v>0</v>
      </c>
      <c r="JX281" s="566">
        <f t="shared" si="46"/>
        <v>0</v>
      </c>
      <c r="JY281" s="463"/>
      <c r="JZ281" s="453">
        <v>0</v>
      </c>
      <c r="KG281" s="437">
        <v>278</v>
      </c>
      <c r="KH281" s="453">
        <v>0</v>
      </c>
      <c r="KI281" s="453">
        <v>0</v>
      </c>
      <c r="KJ281" s="453">
        <v>0</v>
      </c>
      <c r="KK281" s="463">
        <f t="shared" si="45"/>
        <v>10</v>
      </c>
      <c r="KL281" s="453">
        <v>0</v>
      </c>
      <c r="KM281" s="453">
        <v>0</v>
      </c>
    </row>
    <row r="282" spans="280:299" ht="15" x14ac:dyDescent="0.25">
      <c r="JT282" s="437">
        <v>279</v>
      </c>
      <c r="JU282" s="453">
        <v>0</v>
      </c>
      <c r="JV282" s="453">
        <v>0</v>
      </c>
      <c r="JW282" s="453">
        <v>0</v>
      </c>
      <c r="JX282" s="566">
        <f t="shared" si="46"/>
        <v>0</v>
      </c>
      <c r="JY282" s="463"/>
      <c r="JZ282" s="453">
        <v>0</v>
      </c>
      <c r="KG282" s="437">
        <v>279</v>
      </c>
      <c r="KH282" s="453">
        <v>0</v>
      </c>
      <c r="KI282" s="453">
        <v>0</v>
      </c>
      <c r="KJ282" s="453">
        <v>0</v>
      </c>
      <c r="KK282" s="463">
        <f t="shared" si="45"/>
        <v>10</v>
      </c>
      <c r="KL282" s="453">
        <v>0</v>
      </c>
      <c r="KM282" s="453">
        <v>0</v>
      </c>
    </row>
    <row r="283" spans="280:299" ht="15" x14ac:dyDescent="0.25">
      <c r="JT283" s="437">
        <v>280</v>
      </c>
      <c r="JU283" s="453">
        <v>0</v>
      </c>
      <c r="JV283" s="453">
        <v>0</v>
      </c>
      <c r="JW283" s="453">
        <v>0</v>
      </c>
      <c r="JX283" s="566">
        <f t="shared" si="46"/>
        <v>0</v>
      </c>
      <c r="JY283" s="463"/>
      <c r="JZ283" s="453">
        <v>0</v>
      </c>
      <c r="KG283" s="437">
        <v>280</v>
      </c>
      <c r="KH283" s="453">
        <v>0</v>
      </c>
      <c r="KI283" s="453">
        <v>0</v>
      </c>
      <c r="KJ283" s="453">
        <v>0</v>
      </c>
      <c r="KK283" s="463">
        <f t="shared" si="45"/>
        <v>10</v>
      </c>
      <c r="KL283" s="453">
        <v>0</v>
      </c>
      <c r="KM283" s="453">
        <v>0</v>
      </c>
    </row>
    <row r="284" spans="280:299" ht="15" x14ac:dyDescent="0.25">
      <c r="JT284" s="437">
        <v>281</v>
      </c>
      <c r="JU284" s="453">
        <v>0</v>
      </c>
      <c r="JV284" s="453">
        <v>0</v>
      </c>
      <c r="JW284" s="453">
        <v>0</v>
      </c>
      <c r="JX284" s="566"/>
      <c r="JY284" s="463"/>
      <c r="JZ284" s="453">
        <v>0</v>
      </c>
      <c r="KG284" s="437">
        <v>281</v>
      </c>
      <c r="KH284" s="453">
        <v>0</v>
      </c>
      <c r="KI284" s="453">
        <v>0</v>
      </c>
      <c r="KJ284" s="453">
        <v>0</v>
      </c>
      <c r="KK284" s="463">
        <f t="shared" si="45"/>
        <v>10</v>
      </c>
      <c r="KL284" s="453">
        <v>0</v>
      </c>
      <c r="KM284" s="453">
        <v>0</v>
      </c>
    </row>
    <row r="285" spans="280:299" ht="15" x14ac:dyDescent="0.25">
      <c r="JT285" s="437">
        <v>282</v>
      </c>
      <c r="JU285" s="453">
        <v>0</v>
      </c>
      <c r="JV285" s="453">
        <v>0</v>
      </c>
      <c r="JW285" s="453">
        <v>0</v>
      </c>
      <c r="JX285" s="566"/>
      <c r="JY285" s="463"/>
      <c r="JZ285" s="453">
        <v>0</v>
      </c>
      <c r="KG285" s="437">
        <v>282</v>
      </c>
      <c r="KH285" s="453">
        <v>0</v>
      </c>
      <c r="KI285" s="453">
        <v>0</v>
      </c>
      <c r="KJ285" s="453">
        <v>0</v>
      </c>
      <c r="KK285" s="463">
        <f t="shared" si="45"/>
        <v>10</v>
      </c>
      <c r="KL285" s="453">
        <v>0</v>
      </c>
      <c r="KM285" s="453">
        <v>0</v>
      </c>
    </row>
    <row r="286" spans="280:299" ht="15" x14ac:dyDescent="0.25">
      <c r="JT286" s="437">
        <v>283</v>
      </c>
      <c r="JU286" s="453">
        <v>0</v>
      </c>
      <c r="JV286" s="453">
        <v>0</v>
      </c>
      <c r="JW286" s="453">
        <v>0</v>
      </c>
      <c r="JX286" s="566"/>
      <c r="JY286" s="463"/>
      <c r="JZ286" s="453">
        <v>0</v>
      </c>
      <c r="KG286" s="437">
        <v>283</v>
      </c>
      <c r="KH286" s="453">
        <v>0</v>
      </c>
      <c r="KI286" s="453">
        <v>0</v>
      </c>
      <c r="KJ286" s="453">
        <v>0</v>
      </c>
      <c r="KK286" s="463">
        <f t="shared" si="45"/>
        <v>10</v>
      </c>
      <c r="KL286" s="453">
        <v>0</v>
      </c>
      <c r="KM286" s="453">
        <v>0</v>
      </c>
    </row>
    <row r="287" spans="280:299" ht="15" x14ac:dyDescent="0.25">
      <c r="JT287" s="437">
        <v>284</v>
      </c>
      <c r="JU287" s="453">
        <v>0</v>
      </c>
      <c r="JV287" s="453">
        <v>0</v>
      </c>
      <c r="JW287" s="453">
        <v>0</v>
      </c>
      <c r="JX287" s="566"/>
      <c r="JY287" s="463"/>
      <c r="JZ287" s="453">
        <v>0</v>
      </c>
      <c r="KG287" s="437">
        <v>284</v>
      </c>
      <c r="KH287" s="453">
        <v>0</v>
      </c>
      <c r="KI287" s="453">
        <v>0</v>
      </c>
      <c r="KJ287" s="453">
        <v>0</v>
      </c>
      <c r="KK287" s="463">
        <f t="shared" si="45"/>
        <v>10</v>
      </c>
      <c r="KL287" s="453">
        <v>0</v>
      </c>
      <c r="KM287" s="453">
        <v>0</v>
      </c>
    </row>
    <row r="288" spans="280:299" ht="15" x14ac:dyDescent="0.25">
      <c r="JT288" s="437">
        <v>285</v>
      </c>
      <c r="JU288" s="453">
        <v>0</v>
      </c>
      <c r="JV288" s="453">
        <v>0</v>
      </c>
      <c r="JW288" s="453">
        <v>0</v>
      </c>
      <c r="JX288" s="566"/>
      <c r="JY288" s="463"/>
      <c r="JZ288" s="453">
        <v>0</v>
      </c>
      <c r="KG288" s="437">
        <v>285</v>
      </c>
      <c r="KH288" s="453">
        <v>0</v>
      </c>
      <c r="KI288" s="453">
        <v>0</v>
      </c>
      <c r="KJ288" s="453">
        <v>0</v>
      </c>
      <c r="KK288" s="463">
        <f t="shared" si="45"/>
        <v>10</v>
      </c>
      <c r="KL288" s="453">
        <v>0</v>
      </c>
      <c r="KM288" s="453">
        <v>0</v>
      </c>
    </row>
    <row r="289" spans="280:299" ht="15" x14ac:dyDescent="0.25">
      <c r="JT289" s="437">
        <v>286</v>
      </c>
      <c r="JU289" s="453">
        <v>0</v>
      </c>
      <c r="JV289" s="453">
        <v>0</v>
      </c>
      <c r="JW289" s="453">
        <v>0</v>
      </c>
      <c r="JX289" s="566"/>
      <c r="JY289" s="463"/>
      <c r="JZ289" s="453">
        <v>0</v>
      </c>
      <c r="KG289" s="437">
        <v>286</v>
      </c>
      <c r="KH289" s="453">
        <v>0</v>
      </c>
      <c r="KI289" s="453">
        <v>0</v>
      </c>
      <c r="KJ289" s="453">
        <v>0</v>
      </c>
      <c r="KK289" s="463">
        <f t="shared" si="45"/>
        <v>10</v>
      </c>
      <c r="KL289" s="453">
        <v>0</v>
      </c>
      <c r="KM289" s="453">
        <v>0</v>
      </c>
    </row>
    <row r="290" spans="280:299" ht="15" x14ac:dyDescent="0.25">
      <c r="JT290" s="437">
        <v>287</v>
      </c>
      <c r="JU290" s="453">
        <v>0</v>
      </c>
      <c r="JV290" s="453">
        <v>0</v>
      </c>
      <c r="JW290" s="453">
        <v>0</v>
      </c>
      <c r="JX290" s="566"/>
      <c r="JY290" s="463"/>
      <c r="JZ290" s="453">
        <v>0</v>
      </c>
      <c r="KG290" s="437">
        <v>287</v>
      </c>
      <c r="KH290" s="453">
        <v>0</v>
      </c>
      <c r="KI290" s="453">
        <v>0</v>
      </c>
      <c r="KJ290" s="453">
        <v>0</v>
      </c>
      <c r="KK290" s="463">
        <f t="shared" si="45"/>
        <v>10</v>
      </c>
      <c r="KL290" s="453">
        <v>0</v>
      </c>
      <c r="KM290" s="453">
        <v>0</v>
      </c>
    </row>
    <row r="291" spans="280:299" ht="15.75" thickBot="1" x14ac:dyDescent="0.3">
      <c r="JT291" s="437">
        <v>288</v>
      </c>
      <c r="JU291" s="453">
        <v>0</v>
      </c>
      <c r="JV291" s="453">
        <v>0</v>
      </c>
      <c r="JW291" s="453">
        <v>0</v>
      </c>
      <c r="JX291" s="567"/>
      <c r="JY291" s="565"/>
      <c r="JZ291" s="453">
        <v>0</v>
      </c>
      <c r="KG291" s="437">
        <v>288</v>
      </c>
      <c r="KH291" s="453">
        <v>0</v>
      </c>
      <c r="KI291" s="453">
        <v>0</v>
      </c>
      <c r="KJ291" s="453">
        <v>0</v>
      </c>
      <c r="KK291" s="463">
        <f t="shared" si="45"/>
        <v>10</v>
      </c>
      <c r="KL291" s="453">
        <v>0</v>
      </c>
      <c r="KM291" s="453">
        <v>0</v>
      </c>
    </row>
    <row r="292" spans="280:299" ht="15" x14ac:dyDescent="0.25">
      <c r="JT292" s="437">
        <v>289</v>
      </c>
      <c r="JU292" s="453">
        <v>0</v>
      </c>
      <c r="JV292" s="453">
        <v>0</v>
      </c>
      <c r="JW292" s="453">
        <v>0</v>
      </c>
      <c r="JX292" s="453">
        <v>0</v>
      </c>
      <c r="JY292" s="563"/>
      <c r="JZ292" s="453">
        <v>0</v>
      </c>
      <c r="KG292" s="437">
        <v>289</v>
      </c>
      <c r="KH292" s="453">
        <v>0</v>
      </c>
      <c r="KI292" s="453">
        <v>0</v>
      </c>
      <c r="KJ292" s="453">
        <v>0</v>
      </c>
      <c r="KK292" s="453">
        <v>0</v>
      </c>
      <c r="KL292" s="463">
        <f t="shared" ref="KL292:KL315" si="47">IF(JL$34=0,10,0)</f>
        <v>10</v>
      </c>
      <c r="KM292" s="453">
        <v>0</v>
      </c>
    </row>
    <row r="293" spans="280:299" ht="15" x14ac:dyDescent="0.25">
      <c r="JT293" s="437">
        <v>290</v>
      </c>
      <c r="JU293" s="453">
        <v>0</v>
      </c>
      <c r="JV293" s="453">
        <v>0</v>
      </c>
      <c r="JW293" s="453">
        <v>0</v>
      </c>
      <c r="JX293" s="453">
        <v>0</v>
      </c>
      <c r="JY293" s="563"/>
      <c r="JZ293" s="453">
        <v>0</v>
      </c>
      <c r="KG293" s="437">
        <v>290</v>
      </c>
      <c r="KH293" s="453">
        <v>0</v>
      </c>
      <c r="KI293" s="453">
        <v>0</v>
      </c>
      <c r="KJ293" s="453">
        <v>0</v>
      </c>
      <c r="KK293" s="453">
        <v>0</v>
      </c>
      <c r="KL293" s="463">
        <f t="shared" si="47"/>
        <v>10</v>
      </c>
      <c r="KM293" s="453">
        <v>0</v>
      </c>
    </row>
    <row r="294" spans="280:299" ht="15" x14ac:dyDescent="0.25">
      <c r="JT294" s="437">
        <v>291</v>
      </c>
      <c r="JU294" s="453">
        <v>0</v>
      </c>
      <c r="JV294" s="453">
        <v>0</v>
      </c>
      <c r="JW294" s="453">
        <v>0</v>
      </c>
      <c r="JX294" s="453">
        <v>0</v>
      </c>
      <c r="JY294" s="563"/>
      <c r="JZ294" s="453">
        <v>0</v>
      </c>
      <c r="KG294" s="437">
        <v>291</v>
      </c>
      <c r="KH294" s="453">
        <v>0</v>
      </c>
      <c r="KI294" s="453">
        <v>0</v>
      </c>
      <c r="KJ294" s="453">
        <v>0</v>
      </c>
      <c r="KK294" s="453">
        <v>0</v>
      </c>
      <c r="KL294" s="463">
        <f t="shared" si="47"/>
        <v>10</v>
      </c>
      <c r="KM294" s="453">
        <v>0</v>
      </c>
    </row>
    <row r="295" spans="280:299" ht="15" x14ac:dyDescent="0.25">
      <c r="JT295" s="437">
        <v>292</v>
      </c>
      <c r="JU295" s="453">
        <v>0</v>
      </c>
      <c r="JV295" s="453">
        <v>0</v>
      </c>
      <c r="JW295" s="453">
        <v>0</v>
      </c>
      <c r="JX295" s="453">
        <v>0</v>
      </c>
      <c r="JY295" s="563"/>
      <c r="JZ295" s="453">
        <v>0</v>
      </c>
      <c r="KG295" s="437">
        <v>292</v>
      </c>
      <c r="KH295" s="453">
        <v>0</v>
      </c>
      <c r="KI295" s="453">
        <v>0</v>
      </c>
      <c r="KJ295" s="453">
        <v>0</v>
      </c>
      <c r="KK295" s="453">
        <v>0</v>
      </c>
      <c r="KL295" s="463">
        <f t="shared" si="47"/>
        <v>10</v>
      </c>
      <c r="KM295" s="453">
        <v>0</v>
      </c>
    </row>
    <row r="296" spans="280:299" ht="15" x14ac:dyDescent="0.25">
      <c r="JT296" s="437">
        <v>293</v>
      </c>
      <c r="JU296" s="453">
        <v>0</v>
      </c>
      <c r="JV296" s="453">
        <v>0</v>
      </c>
      <c r="JW296" s="453">
        <v>0</v>
      </c>
      <c r="JX296" s="453">
        <v>0</v>
      </c>
      <c r="JY296" s="563"/>
      <c r="JZ296" s="453">
        <v>0</v>
      </c>
      <c r="KG296" s="437">
        <v>293</v>
      </c>
      <c r="KH296" s="453">
        <v>0</v>
      </c>
      <c r="KI296" s="453">
        <v>0</v>
      </c>
      <c r="KJ296" s="453">
        <v>0</v>
      </c>
      <c r="KK296" s="453">
        <v>0</v>
      </c>
      <c r="KL296" s="463">
        <f t="shared" si="47"/>
        <v>10</v>
      </c>
      <c r="KM296" s="453">
        <v>0</v>
      </c>
    </row>
    <row r="297" spans="280:299" ht="15" x14ac:dyDescent="0.25">
      <c r="JT297" s="437">
        <v>294</v>
      </c>
      <c r="JU297" s="453">
        <v>0</v>
      </c>
      <c r="JV297" s="453">
        <v>0</v>
      </c>
      <c r="JW297" s="453">
        <v>0</v>
      </c>
      <c r="JX297" s="453">
        <v>0</v>
      </c>
      <c r="JY297" s="563"/>
      <c r="JZ297" s="453">
        <v>0</v>
      </c>
      <c r="KG297" s="437">
        <v>294</v>
      </c>
      <c r="KH297" s="453">
        <v>0</v>
      </c>
      <c r="KI297" s="453">
        <v>0</v>
      </c>
      <c r="KJ297" s="453">
        <v>0</v>
      </c>
      <c r="KK297" s="453">
        <v>0</v>
      </c>
      <c r="KL297" s="463">
        <f t="shared" si="47"/>
        <v>10</v>
      </c>
      <c r="KM297" s="453">
        <v>0</v>
      </c>
    </row>
    <row r="298" spans="280:299" ht="15" x14ac:dyDescent="0.25">
      <c r="JT298" s="437">
        <v>295</v>
      </c>
      <c r="JU298" s="453">
        <v>0</v>
      </c>
      <c r="JV298" s="453">
        <v>0</v>
      </c>
      <c r="JW298" s="453">
        <v>0</v>
      </c>
      <c r="JX298" s="453">
        <v>0</v>
      </c>
      <c r="JY298" s="563"/>
      <c r="JZ298" s="453">
        <v>0</v>
      </c>
      <c r="KG298" s="437">
        <v>295</v>
      </c>
      <c r="KH298" s="453">
        <v>0</v>
      </c>
      <c r="KI298" s="453">
        <v>0</v>
      </c>
      <c r="KJ298" s="453">
        <v>0</v>
      </c>
      <c r="KK298" s="453">
        <v>0</v>
      </c>
      <c r="KL298" s="463">
        <f t="shared" si="47"/>
        <v>10</v>
      </c>
      <c r="KM298" s="453">
        <v>0</v>
      </c>
    </row>
    <row r="299" spans="280:299" ht="15" x14ac:dyDescent="0.25">
      <c r="JT299" s="437">
        <v>296</v>
      </c>
      <c r="JU299" s="453">
        <v>0</v>
      </c>
      <c r="JV299" s="453">
        <v>0</v>
      </c>
      <c r="JW299" s="453">
        <v>0</v>
      </c>
      <c r="JX299" s="453">
        <v>0</v>
      </c>
      <c r="JY299" s="563"/>
      <c r="JZ299" s="453">
        <v>0</v>
      </c>
      <c r="KG299" s="437">
        <v>296</v>
      </c>
      <c r="KH299" s="453">
        <v>0</v>
      </c>
      <c r="KI299" s="453">
        <v>0</v>
      </c>
      <c r="KJ299" s="453">
        <v>0</v>
      </c>
      <c r="KK299" s="453">
        <v>0</v>
      </c>
      <c r="KL299" s="463">
        <f t="shared" si="47"/>
        <v>10</v>
      </c>
      <c r="KM299" s="453">
        <v>0</v>
      </c>
    </row>
    <row r="300" spans="280:299" ht="15" x14ac:dyDescent="0.25">
      <c r="JT300" s="437">
        <v>297</v>
      </c>
      <c r="JU300" s="453">
        <v>0</v>
      </c>
      <c r="JV300" s="453">
        <v>0</v>
      </c>
      <c r="JW300" s="453">
        <v>0</v>
      </c>
      <c r="JX300" s="453">
        <v>0</v>
      </c>
      <c r="JY300" s="563">
        <f t="shared" ref="JY300:JY307" si="48">JL$34</f>
        <v>0</v>
      </c>
      <c r="JZ300" s="453">
        <v>0</v>
      </c>
      <c r="KG300" s="437">
        <v>297</v>
      </c>
      <c r="KH300" s="453">
        <v>0</v>
      </c>
      <c r="KI300" s="453">
        <v>0</v>
      </c>
      <c r="KJ300" s="453">
        <v>0</v>
      </c>
      <c r="KK300" s="453">
        <v>0</v>
      </c>
      <c r="KL300" s="463">
        <f t="shared" si="47"/>
        <v>10</v>
      </c>
      <c r="KM300" s="453">
        <v>0</v>
      </c>
    </row>
    <row r="301" spans="280:299" ht="15" x14ac:dyDescent="0.25">
      <c r="JT301" s="437">
        <v>298</v>
      </c>
      <c r="JU301" s="453">
        <v>0</v>
      </c>
      <c r="JV301" s="453">
        <v>0</v>
      </c>
      <c r="JW301" s="453">
        <v>0</v>
      </c>
      <c r="JX301" s="453">
        <v>0</v>
      </c>
      <c r="JY301" s="563">
        <f t="shared" si="48"/>
        <v>0</v>
      </c>
      <c r="JZ301" s="453">
        <v>0</v>
      </c>
      <c r="KG301" s="437">
        <v>298</v>
      </c>
      <c r="KH301" s="453">
        <v>0</v>
      </c>
      <c r="KI301" s="453">
        <v>0</v>
      </c>
      <c r="KJ301" s="453">
        <v>0</v>
      </c>
      <c r="KK301" s="453">
        <v>0</v>
      </c>
      <c r="KL301" s="463">
        <f t="shared" si="47"/>
        <v>10</v>
      </c>
      <c r="KM301" s="453">
        <v>0</v>
      </c>
    </row>
    <row r="302" spans="280:299" ht="15" x14ac:dyDescent="0.25">
      <c r="JT302" s="437">
        <v>299</v>
      </c>
      <c r="JU302" s="453">
        <v>0</v>
      </c>
      <c r="JV302" s="453">
        <v>0</v>
      </c>
      <c r="JW302" s="453">
        <v>0</v>
      </c>
      <c r="JX302" s="453">
        <v>0</v>
      </c>
      <c r="JY302" s="563">
        <f t="shared" si="48"/>
        <v>0</v>
      </c>
      <c r="JZ302" s="453">
        <v>0</v>
      </c>
      <c r="KG302" s="437">
        <v>299</v>
      </c>
      <c r="KH302" s="453">
        <v>0</v>
      </c>
      <c r="KI302" s="453">
        <v>0</v>
      </c>
      <c r="KJ302" s="453">
        <v>0</v>
      </c>
      <c r="KK302" s="453">
        <v>0</v>
      </c>
      <c r="KL302" s="463">
        <f t="shared" si="47"/>
        <v>10</v>
      </c>
      <c r="KM302" s="453">
        <v>0</v>
      </c>
    </row>
    <row r="303" spans="280:299" ht="15" x14ac:dyDescent="0.25">
      <c r="JT303" s="437">
        <v>300</v>
      </c>
      <c r="JU303" s="453">
        <v>0</v>
      </c>
      <c r="JV303" s="453">
        <v>0</v>
      </c>
      <c r="JW303" s="453">
        <v>0</v>
      </c>
      <c r="JX303" s="453">
        <v>0</v>
      </c>
      <c r="JY303" s="563">
        <f t="shared" si="48"/>
        <v>0</v>
      </c>
      <c r="JZ303" s="453">
        <v>0</v>
      </c>
      <c r="KG303" s="437">
        <v>300</v>
      </c>
      <c r="KH303" s="453">
        <v>0</v>
      </c>
      <c r="KI303" s="453">
        <v>0</v>
      </c>
      <c r="KJ303" s="453">
        <v>0</v>
      </c>
      <c r="KK303" s="453">
        <v>0</v>
      </c>
      <c r="KL303" s="463">
        <f t="shared" si="47"/>
        <v>10</v>
      </c>
      <c r="KM303" s="453">
        <v>0</v>
      </c>
    </row>
    <row r="304" spans="280:299" ht="15" x14ac:dyDescent="0.25">
      <c r="JT304" s="437">
        <v>301</v>
      </c>
      <c r="JU304" s="453">
        <v>0</v>
      </c>
      <c r="JV304" s="453">
        <v>0</v>
      </c>
      <c r="JW304" s="453">
        <v>0</v>
      </c>
      <c r="JX304" s="453">
        <v>0</v>
      </c>
      <c r="JY304" s="563">
        <f t="shared" si="48"/>
        <v>0</v>
      </c>
      <c r="JZ304" s="453">
        <v>0</v>
      </c>
      <c r="KG304" s="437">
        <v>301</v>
      </c>
      <c r="KH304" s="453">
        <v>0</v>
      </c>
      <c r="KI304" s="453">
        <v>0</v>
      </c>
      <c r="KJ304" s="453">
        <v>0</v>
      </c>
      <c r="KK304" s="453">
        <v>0</v>
      </c>
      <c r="KL304" s="463">
        <f t="shared" si="47"/>
        <v>10</v>
      </c>
      <c r="KM304" s="453">
        <v>0</v>
      </c>
    </row>
    <row r="305" spans="280:299" ht="15" x14ac:dyDescent="0.25">
      <c r="JT305" s="437">
        <v>302</v>
      </c>
      <c r="JU305" s="453">
        <v>0</v>
      </c>
      <c r="JV305" s="453">
        <v>0</v>
      </c>
      <c r="JW305" s="453">
        <v>0</v>
      </c>
      <c r="JX305" s="453">
        <v>0</v>
      </c>
      <c r="JY305" s="563">
        <f t="shared" si="48"/>
        <v>0</v>
      </c>
      <c r="JZ305" s="453">
        <v>0</v>
      </c>
      <c r="KG305" s="437">
        <v>302</v>
      </c>
      <c r="KH305" s="453">
        <v>0</v>
      </c>
      <c r="KI305" s="453">
        <v>0</v>
      </c>
      <c r="KJ305" s="453">
        <v>0</v>
      </c>
      <c r="KK305" s="453">
        <v>0</v>
      </c>
      <c r="KL305" s="463">
        <f t="shared" si="47"/>
        <v>10</v>
      </c>
      <c r="KM305" s="453">
        <v>0</v>
      </c>
    </row>
    <row r="306" spans="280:299" ht="15" x14ac:dyDescent="0.25">
      <c r="JT306" s="437">
        <v>303</v>
      </c>
      <c r="JU306" s="453">
        <v>0</v>
      </c>
      <c r="JV306" s="453">
        <v>0</v>
      </c>
      <c r="JW306" s="453">
        <v>0</v>
      </c>
      <c r="JX306" s="453">
        <v>0</v>
      </c>
      <c r="JY306" s="563">
        <f t="shared" si="48"/>
        <v>0</v>
      </c>
      <c r="JZ306" s="453">
        <v>0</v>
      </c>
      <c r="KG306" s="437">
        <v>303</v>
      </c>
      <c r="KH306" s="453">
        <v>0</v>
      </c>
      <c r="KI306" s="453">
        <v>0</v>
      </c>
      <c r="KJ306" s="453">
        <v>0</v>
      </c>
      <c r="KK306" s="453">
        <v>0</v>
      </c>
      <c r="KL306" s="463">
        <f t="shared" si="47"/>
        <v>10</v>
      </c>
      <c r="KM306" s="453">
        <v>0</v>
      </c>
    </row>
    <row r="307" spans="280:299" ht="15" x14ac:dyDescent="0.25">
      <c r="JT307" s="437">
        <v>304</v>
      </c>
      <c r="JU307" s="453">
        <v>0</v>
      </c>
      <c r="JV307" s="453">
        <v>0</v>
      </c>
      <c r="JW307" s="453">
        <v>0</v>
      </c>
      <c r="JX307" s="453">
        <v>0</v>
      </c>
      <c r="JY307" s="563">
        <f t="shared" si="48"/>
        <v>0</v>
      </c>
      <c r="JZ307" s="453">
        <v>0</v>
      </c>
      <c r="KG307" s="437">
        <v>304</v>
      </c>
      <c r="KH307" s="453">
        <v>0</v>
      </c>
      <c r="KI307" s="453">
        <v>0</v>
      </c>
      <c r="KJ307" s="453">
        <v>0</v>
      </c>
      <c r="KK307" s="453">
        <v>0</v>
      </c>
      <c r="KL307" s="463">
        <f t="shared" si="47"/>
        <v>10</v>
      </c>
      <c r="KM307" s="453">
        <v>0</v>
      </c>
    </row>
    <row r="308" spans="280:299" ht="15" x14ac:dyDescent="0.25">
      <c r="JT308" s="437">
        <v>305</v>
      </c>
      <c r="JU308" s="453">
        <v>0</v>
      </c>
      <c r="JV308" s="453">
        <v>0</v>
      </c>
      <c r="JW308" s="453">
        <v>0</v>
      </c>
      <c r="JX308" s="453">
        <v>0</v>
      </c>
      <c r="JY308" s="563"/>
      <c r="JZ308" s="453">
        <v>0</v>
      </c>
      <c r="KG308" s="437">
        <v>305</v>
      </c>
      <c r="KH308" s="453">
        <v>0</v>
      </c>
      <c r="KI308" s="453">
        <v>0</v>
      </c>
      <c r="KJ308" s="453">
        <v>0</v>
      </c>
      <c r="KK308" s="453">
        <v>0</v>
      </c>
      <c r="KL308" s="463">
        <f t="shared" si="47"/>
        <v>10</v>
      </c>
      <c r="KM308" s="453">
        <v>0</v>
      </c>
    </row>
    <row r="309" spans="280:299" ht="15" x14ac:dyDescent="0.25">
      <c r="JT309" s="437">
        <v>306</v>
      </c>
      <c r="JU309" s="453">
        <v>0</v>
      </c>
      <c r="JV309" s="453">
        <v>0</v>
      </c>
      <c r="JW309" s="453">
        <v>0</v>
      </c>
      <c r="JX309" s="453">
        <v>0</v>
      </c>
      <c r="JY309" s="563"/>
      <c r="JZ309" s="453">
        <v>0</v>
      </c>
      <c r="KG309" s="437">
        <v>306</v>
      </c>
      <c r="KH309" s="453">
        <v>0</v>
      </c>
      <c r="KI309" s="453">
        <v>0</v>
      </c>
      <c r="KJ309" s="453">
        <v>0</v>
      </c>
      <c r="KK309" s="453">
        <v>0</v>
      </c>
      <c r="KL309" s="463">
        <f t="shared" si="47"/>
        <v>10</v>
      </c>
      <c r="KM309" s="453">
        <v>0</v>
      </c>
    </row>
    <row r="310" spans="280:299" ht="15" x14ac:dyDescent="0.25">
      <c r="JT310" s="437">
        <v>307</v>
      </c>
      <c r="JU310" s="453">
        <v>0</v>
      </c>
      <c r="JV310" s="453">
        <v>0</v>
      </c>
      <c r="JW310" s="453">
        <v>0</v>
      </c>
      <c r="JX310" s="453">
        <v>0</v>
      </c>
      <c r="JY310" s="563"/>
      <c r="JZ310" s="453">
        <v>0</v>
      </c>
      <c r="KG310" s="437">
        <v>307</v>
      </c>
      <c r="KH310" s="453">
        <v>0</v>
      </c>
      <c r="KI310" s="453">
        <v>0</v>
      </c>
      <c r="KJ310" s="453">
        <v>0</v>
      </c>
      <c r="KK310" s="453">
        <v>0</v>
      </c>
      <c r="KL310" s="463">
        <f t="shared" si="47"/>
        <v>10</v>
      </c>
      <c r="KM310" s="453">
        <v>0</v>
      </c>
    </row>
    <row r="311" spans="280:299" ht="15" x14ac:dyDescent="0.25">
      <c r="JT311" s="437">
        <v>308</v>
      </c>
      <c r="JU311" s="453">
        <v>0</v>
      </c>
      <c r="JV311" s="453">
        <v>0</v>
      </c>
      <c r="JW311" s="453">
        <v>0</v>
      </c>
      <c r="JX311" s="453">
        <v>0</v>
      </c>
      <c r="JY311" s="563"/>
      <c r="JZ311" s="453">
        <v>0</v>
      </c>
      <c r="KG311" s="437">
        <v>308</v>
      </c>
      <c r="KH311" s="453">
        <v>0</v>
      </c>
      <c r="KI311" s="453">
        <v>0</v>
      </c>
      <c r="KJ311" s="453">
        <v>0</v>
      </c>
      <c r="KK311" s="453">
        <v>0</v>
      </c>
      <c r="KL311" s="463">
        <f t="shared" si="47"/>
        <v>10</v>
      </c>
      <c r="KM311" s="453">
        <v>0</v>
      </c>
    </row>
    <row r="312" spans="280:299" ht="15" x14ac:dyDescent="0.25">
      <c r="JT312" s="437">
        <v>309</v>
      </c>
      <c r="JU312" s="453">
        <v>0</v>
      </c>
      <c r="JV312" s="453">
        <v>0</v>
      </c>
      <c r="JW312" s="453">
        <v>0</v>
      </c>
      <c r="JX312" s="453">
        <v>0</v>
      </c>
      <c r="JY312" s="563"/>
      <c r="JZ312" s="453">
        <v>0</v>
      </c>
      <c r="KG312" s="437">
        <v>309</v>
      </c>
      <c r="KH312" s="453">
        <v>0</v>
      </c>
      <c r="KI312" s="453">
        <v>0</v>
      </c>
      <c r="KJ312" s="453">
        <v>0</v>
      </c>
      <c r="KK312" s="453">
        <v>0</v>
      </c>
      <c r="KL312" s="463">
        <f t="shared" si="47"/>
        <v>10</v>
      </c>
      <c r="KM312" s="453">
        <v>0</v>
      </c>
    </row>
    <row r="313" spans="280:299" ht="15" x14ac:dyDescent="0.25">
      <c r="JT313" s="437">
        <v>310</v>
      </c>
      <c r="JU313" s="453">
        <v>0</v>
      </c>
      <c r="JV313" s="453">
        <v>0</v>
      </c>
      <c r="JW313" s="453">
        <v>0</v>
      </c>
      <c r="JX313" s="453">
        <v>0</v>
      </c>
      <c r="JY313" s="563"/>
      <c r="JZ313" s="453">
        <v>0</v>
      </c>
      <c r="KG313" s="437">
        <v>310</v>
      </c>
      <c r="KH313" s="453">
        <v>0</v>
      </c>
      <c r="KI313" s="453">
        <v>0</v>
      </c>
      <c r="KJ313" s="453">
        <v>0</v>
      </c>
      <c r="KK313" s="453">
        <v>0</v>
      </c>
      <c r="KL313" s="463">
        <f t="shared" si="47"/>
        <v>10</v>
      </c>
      <c r="KM313" s="453">
        <v>0</v>
      </c>
    </row>
    <row r="314" spans="280:299" ht="15" x14ac:dyDescent="0.25">
      <c r="JT314" s="437">
        <v>311</v>
      </c>
      <c r="JU314" s="453">
        <v>0</v>
      </c>
      <c r="JV314" s="453">
        <v>0</v>
      </c>
      <c r="JW314" s="453">
        <v>0</v>
      </c>
      <c r="JX314" s="453">
        <v>0</v>
      </c>
      <c r="JY314" s="563"/>
      <c r="JZ314" s="453">
        <v>0</v>
      </c>
      <c r="KG314" s="437">
        <v>311</v>
      </c>
      <c r="KH314" s="453">
        <v>0</v>
      </c>
      <c r="KI314" s="453">
        <v>0</v>
      </c>
      <c r="KJ314" s="453">
        <v>0</v>
      </c>
      <c r="KK314" s="453">
        <v>0</v>
      </c>
      <c r="KL314" s="463">
        <f t="shared" si="47"/>
        <v>10</v>
      </c>
      <c r="KM314" s="453">
        <v>0</v>
      </c>
    </row>
    <row r="315" spans="280:299" ht="15" x14ac:dyDescent="0.25">
      <c r="JT315" s="437">
        <v>312</v>
      </c>
      <c r="JU315" s="453">
        <v>0</v>
      </c>
      <c r="JV315" s="453">
        <v>0</v>
      </c>
      <c r="JW315" s="453">
        <v>0</v>
      </c>
      <c r="JX315" s="453">
        <v>0</v>
      </c>
      <c r="JY315" s="563">
        <v>0</v>
      </c>
      <c r="JZ315" s="453">
        <v>0</v>
      </c>
      <c r="KG315" s="437">
        <v>312</v>
      </c>
      <c r="KH315" s="453">
        <v>0</v>
      </c>
      <c r="KI315" s="453">
        <v>0</v>
      </c>
      <c r="KJ315" s="453">
        <v>0</v>
      </c>
      <c r="KK315" s="453">
        <v>0</v>
      </c>
      <c r="KL315" s="463">
        <f t="shared" si="47"/>
        <v>10</v>
      </c>
      <c r="KM315" s="453">
        <v>0</v>
      </c>
    </row>
    <row r="316" spans="280:299" ht="15" x14ac:dyDescent="0.25">
      <c r="JT316" s="437">
        <v>313</v>
      </c>
      <c r="JU316" s="453">
        <v>0</v>
      </c>
      <c r="JV316" s="453">
        <v>0</v>
      </c>
      <c r="JW316" s="453">
        <v>0</v>
      </c>
      <c r="JX316" s="453">
        <v>0</v>
      </c>
      <c r="JY316" s="563"/>
      <c r="JZ316" s="453">
        <v>0</v>
      </c>
      <c r="KG316" s="437">
        <v>313</v>
      </c>
      <c r="KH316" s="453">
        <v>0</v>
      </c>
      <c r="KI316" s="453">
        <v>0</v>
      </c>
      <c r="KJ316" s="453">
        <v>0</v>
      </c>
      <c r="KK316" s="453">
        <v>0</v>
      </c>
      <c r="KL316" s="463">
        <f t="shared" ref="KL316:KL339" si="49">IF(JN$34=0,10,0)</f>
        <v>10</v>
      </c>
      <c r="KM316" s="453">
        <v>0</v>
      </c>
    </row>
    <row r="317" spans="280:299" ht="15" x14ac:dyDescent="0.25">
      <c r="JT317" s="437">
        <v>314</v>
      </c>
      <c r="JU317" s="453">
        <v>0</v>
      </c>
      <c r="JV317" s="453">
        <v>0</v>
      </c>
      <c r="JW317" s="453">
        <v>0</v>
      </c>
      <c r="JX317" s="453">
        <v>0</v>
      </c>
      <c r="JY317" s="563"/>
      <c r="JZ317" s="453">
        <v>0</v>
      </c>
      <c r="KG317" s="437">
        <v>314</v>
      </c>
      <c r="KH317" s="453">
        <v>0</v>
      </c>
      <c r="KI317" s="453">
        <v>0</v>
      </c>
      <c r="KJ317" s="453">
        <v>0</v>
      </c>
      <c r="KK317" s="453">
        <v>0</v>
      </c>
      <c r="KL317" s="463">
        <f t="shared" si="49"/>
        <v>10</v>
      </c>
      <c r="KM317" s="453">
        <v>0</v>
      </c>
    </row>
    <row r="318" spans="280:299" ht="15" x14ac:dyDescent="0.25">
      <c r="JT318" s="437">
        <v>315</v>
      </c>
      <c r="JU318" s="453">
        <v>0</v>
      </c>
      <c r="JV318" s="453">
        <v>0</v>
      </c>
      <c r="JW318" s="453">
        <v>0</v>
      </c>
      <c r="JX318" s="453">
        <v>0</v>
      </c>
      <c r="JY318" s="563"/>
      <c r="JZ318" s="453">
        <v>0</v>
      </c>
      <c r="KG318" s="437">
        <v>315</v>
      </c>
      <c r="KH318" s="453">
        <v>0</v>
      </c>
      <c r="KI318" s="453">
        <v>0</v>
      </c>
      <c r="KJ318" s="453">
        <v>0</v>
      </c>
      <c r="KK318" s="453">
        <v>0</v>
      </c>
      <c r="KL318" s="463">
        <f t="shared" si="49"/>
        <v>10</v>
      </c>
      <c r="KM318" s="453">
        <v>0</v>
      </c>
    </row>
    <row r="319" spans="280:299" ht="15" x14ac:dyDescent="0.25">
      <c r="JT319" s="437">
        <v>316</v>
      </c>
      <c r="JU319" s="453">
        <v>0</v>
      </c>
      <c r="JV319" s="453">
        <v>0</v>
      </c>
      <c r="JW319" s="453">
        <v>0</v>
      </c>
      <c r="JX319" s="453">
        <v>0</v>
      </c>
      <c r="JY319" s="563"/>
      <c r="JZ319" s="453">
        <v>0</v>
      </c>
      <c r="KG319" s="437">
        <v>316</v>
      </c>
      <c r="KH319" s="453">
        <v>0</v>
      </c>
      <c r="KI319" s="453">
        <v>0</v>
      </c>
      <c r="KJ319" s="453">
        <v>0</v>
      </c>
      <c r="KK319" s="453">
        <v>0</v>
      </c>
      <c r="KL319" s="463">
        <f t="shared" si="49"/>
        <v>10</v>
      </c>
      <c r="KM319" s="453">
        <v>0</v>
      </c>
    </row>
    <row r="320" spans="280:299" ht="15" x14ac:dyDescent="0.25">
      <c r="JT320" s="437">
        <v>317</v>
      </c>
      <c r="JU320" s="453">
        <v>0</v>
      </c>
      <c r="JV320" s="453">
        <v>0</v>
      </c>
      <c r="JW320" s="453">
        <v>0</v>
      </c>
      <c r="JX320" s="453">
        <v>0</v>
      </c>
      <c r="JY320" s="563"/>
      <c r="JZ320" s="453">
        <v>0</v>
      </c>
      <c r="KG320" s="437">
        <v>317</v>
      </c>
      <c r="KH320" s="453">
        <v>0</v>
      </c>
      <c r="KI320" s="453">
        <v>0</v>
      </c>
      <c r="KJ320" s="453">
        <v>0</v>
      </c>
      <c r="KK320" s="453">
        <v>0</v>
      </c>
      <c r="KL320" s="463">
        <f t="shared" si="49"/>
        <v>10</v>
      </c>
      <c r="KM320" s="453">
        <v>0</v>
      </c>
    </row>
    <row r="321" spans="280:299" ht="15" x14ac:dyDescent="0.25">
      <c r="JT321" s="437">
        <v>318</v>
      </c>
      <c r="JU321" s="453">
        <v>0</v>
      </c>
      <c r="JV321" s="453">
        <v>0</v>
      </c>
      <c r="JW321" s="453">
        <v>0</v>
      </c>
      <c r="JX321" s="453">
        <v>0</v>
      </c>
      <c r="JY321" s="563"/>
      <c r="JZ321" s="453">
        <v>0</v>
      </c>
      <c r="KG321" s="437">
        <v>318</v>
      </c>
      <c r="KH321" s="453">
        <v>0</v>
      </c>
      <c r="KI321" s="453">
        <v>0</v>
      </c>
      <c r="KJ321" s="453">
        <v>0</v>
      </c>
      <c r="KK321" s="453">
        <v>0</v>
      </c>
      <c r="KL321" s="463">
        <f t="shared" si="49"/>
        <v>10</v>
      </c>
      <c r="KM321" s="453">
        <v>0</v>
      </c>
    </row>
    <row r="322" spans="280:299" ht="15" x14ac:dyDescent="0.25">
      <c r="JT322" s="437">
        <v>319</v>
      </c>
      <c r="JU322" s="453">
        <v>0</v>
      </c>
      <c r="JV322" s="453">
        <v>0</v>
      </c>
      <c r="JW322" s="453">
        <v>0</v>
      </c>
      <c r="JX322" s="453">
        <v>0</v>
      </c>
      <c r="JY322" s="563"/>
      <c r="JZ322" s="453">
        <v>0</v>
      </c>
      <c r="KG322" s="437">
        <v>319</v>
      </c>
      <c r="KH322" s="453">
        <v>0</v>
      </c>
      <c r="KI322" s="453">
        <v>0</v>
      </c>
      <c r="KJ322" s="453">
        <v>0</v>
      </c>
      <c r="KK322" s="453">
        <v>0</v>
      </c>
      <c r="KL322" s="463">
        <f t="shared" si="49"/>
        <v>10</v>
      </c>
      <c r="KM322" s="453">
        <v>0</v>
      </c>
    </row>
    <row r="323" spans="280:299" ht="15" x14ac:dyDescent="0.25">
      <c r="JT323" s="437">
        <v>320</v>
      </c>
      <c r="JU323" s="453">
        <v>0</v>
      </c>
      <c r="JV323" s="453">
        <v>0</v>
      </c>
      <c r="JW323" s="453">
        <v>0</v>
      </c>
      <c r="JX323" s="453">
        <v>0</v>
      </c>
      <c r="JY323" s="563"/>
      <c r="JZ323" s="453">
        <v>0</v>
      </c>
      <c r="KG323" s="437">
        <v>320</v>
      </c>
      <c r="KH323" s="453">
        <v>0</v>
      </c>
      <c r="KI323" s="453">
        <v>0</v>
      </c>
      <c r="KJ323" s="453">
        <v>0</v>
      </c>
      <c r="KK323" s="453">
        <v>0</v>
      </c>
      <c r="KL323" s="463">
        <f t="shared" si="49"/>
        <v>10</v>
      </c>
      <c r="KM323" s="453">
        <v>0</v>
      </c>
    </row>
    <row r="324" spans="280:299" ht="15" x14ac:dyDescent="0.25">
      <c r="JT324" s="437">
        <v>321</v>
      </c>
      <c r="JU324" s="453">
        <v>0</v>
      </c>
      <c r="JV324" s="453">
        <v>0</v>
      </c>
      <c r="JW324" s="453">
        <v>0</v>
      </c>
      <c r="JX324" s="453">
        <v>0</v>
      </c>
      <c r="JY324" s="563">
        <f t="shared" ref="JY324:JY331" si="50">JN$34</f>
        <v>0</v>
      </c>
      <c r="JZ324" s="453">
        <v>0</v>
      </c>
      <c r="KG324" s="437">
        <v>321</v>
      </c>
      <c r="KH324" s="453">
        <v>0</v>
      </c>
      <c r="KI324" s="453">
        <v>0</v>
      </c>
      <c r="KJ324" s="453">
        <v>0</v>
      </c>
      <c r="KK324" s="453">
        <v>0</v>
      </c>
      <c r="KL324" s="463">
        <f t="shared" si="49"/>
        <v>10</v>
      </c>
      <c r="KM324" s="453">
        <v>0</v>
      </c>
    </row>
    <row r="325" spans="280:299" ht="15" x14ac:dyDescent="0.25">
      <c r="JT325" s="437">
        <v>322</v>
      </c>
      <c r="JU325" s="453">
        <v>0</v>
      </c>
      <c r="JV325" s="453">
        <v>0</v>
      </c>
      <c r="JW325" s="453">
        <v>0</v>
      </c>
      <c r="JX325" s="453">
        <v>0</v>
      </c>
      <c r="JY325" s="563">
        <f t="shared" si="50"/>
        <v>0</v>
      </c>
      <c r="JZ325" s="453">
        <v>0</v>
      </c>
      <c r="KG325" s="437">
        <v>322</v>
      </c>
      <c r="KH325" s="453">
        <v>0</v>
      </c>
      <c r="KI325" s="453">
        <v>0</v>
      </c>
      <c r="KJ325" s="453">
        <v>0</v>
      </c>
      <c r="KK325" s="453">
        <v>0</v>
      </c>
      <c r="KL325" s="463">
        <f t="shared" si="49"/>
        <v>10</v>
      </c>
      <c r="KM325" s="453">
        <v>0</v>
      </c>
    </row>
    <row r="326" spans="280:299" ht="15" x14ac:dyDescent="0.25">
      <c r="JT326" s="437">
        <v>323</v>
      </c>
      <c r="JU326" s="453">
        <v>0</v>
      </c>
      <c r="JV326" s="453">
        <v>0</v>
      </c>
      <c r="JW326" s="453">
        <v>0</v>
      </c>
      <c r="JX326" s="453">
        <v>0</v>
      </c>
      <c r="JY326" s="563">
        <f t="shared" si="50"/>
        <v>0</v>
      </c>
      <c r="JZ326" s="453">
        <v>0</v>
      </c>
      <c r="KG326" s="437">
        <v>323</v>
      </c>
      <c r="KH326" s="453">
        <v>0</v>
      </c>
      <c r="KI326" s="453">
        <v>0</v>
      </c>
      <c r="KJ326" s="453">
        <v>0</v>
      </c>
      <c r="KK326" s="453">
        <v>0</v>
      </c>
      <c r="KL326" s="463">
        <f t="shared" si="49"/>
        <v>10</v>
      </c>
      <c r="KM326" s="453">
        <v>0</v>
      </c>
    </row>
    <row r="327" spans="280:299" ht="15" x14ac:dyDescent="0.25">
      <c r="JT327" s="437">
        <v>324</v>
      </c>
      <c r="JU327" s="453">
        <v>0</v>
      </c>
      <c r="JV327" s="453">
        <v>0</v>
      </c>
      <c r="JW327" s="453">
        <v>0</v>
      </c>
      <c r="JX327" s="453">
        <v>0</v>
      </c>
      <c r="JY327" s="563">
        <f t="shared" si="50"/>
        <v>0</v>
      </c>
      <c r="JZ327" s="453">
        <v>0</v>
      </c>
      <c r="KG327" s="437">
        <v>324</v>
      </c>
      <c r="KH327" s="453">
        <v>0</v>
      </c>
      <c r="KI327" s="453">
        <v>0</v>
      </c>
      <c r="KJ327" s="453">
        <v>0</v>
      </c>
      <c r="KK327" s="453">
        <v>0</v>
      </c>
      <c r="KL327" s="463">
        <f t="shared" si="49"/>
        <v>10</v>
      </c>
      <c r="KM327" s="453">
        <v>0</v>
      </c>
    </row>
    <row r="328" spans="280:299" ht="15" x14ac:dyDescent="0.25">
      <c r="JT328" s="437">
        <v>325</v>
      </c>
      <c r="JU328" s="463"/>
      <c r="JV328" s="453">
        <v>0</v>
      </c>
      <c r="JW328" s="453">
        <v>0</v>
      </c>
      <c r="JX328" s="453">
        <v>0</v>
      </c>
      <c r="JY328" s="563">
        <f t="shared" si="50"/>
        <v>0</v>
      </c>
      <c r="JZ328" s="453">
        <v>0</v>
      </c>
      <c r="KG328" s="437">
        <v>325</v>
      </c>
      <c r="KH328" s="453">
        <v>0</v>
      </c>
      <c r="KI328" s="453">
        <v>0</v>
      </c>
      <c r="KJ328" s="453">
        <v>0</v>
      </c>
      <c r="KK328" s="453">
        <v>0</v>
      </c>
      <c r="KL328" s="463">
        <f t="shared" si="49"/>
        <v>10</v>
      </c>
      <c r="KM328" s="453">
        <v>0</v>
      </c>
    </row>
    <row r="329" spans="280:299" ht="15" x14ac:dyDescent="0.25">
      <c r="JT329" s="437">
        <v>326</v>
      </c>
      <c r="JU329" s="463"/>
      <c r="JV329" s="453">
        <v>0</v>
      </c>
      <c r="JW329" s="453">
        <v>0</v>
      </c>
      <c r="JX329" s="453">
        <v>0</v>
      </c>
      <c r="JY329" s="563">
        <f t="shared" si="50"/>
        <v>0</v>
      </c>
      <c r="JZ329" s="453">
        <v>0</v>
      </c>
      <c r="KG329" s="437">
        <v>326</v>
      </c>
      <c r="KH329" s="453">
        <v>0</v>
      </c>
      <c r="KI329" s="453">
        <v>0</v>
      </c>
      <c r="KJ329" s="453">
        <v>0</v>
      </c>
      <c r="KK329" s="453">
        <v>0</v>
      </c>
      <c r="KL329" s="463">
        <f t="shared" si="49"/>
        <v>10</v>
      </c>
      <c r="KM329" s="453">
        <v>0</v>
      </c>
    </row>
    <row r="330" spans="280:299" ht="15" x14ac:dyDescent="0.25">
      <c r="JT330" s="437">
        <v>327</v>
      </c>
      <c r="JU330" s="463"/>
      <c r="JV330" s="453">
        <v>0</v>
      </c>
      <c r="JW330" s="453">
        <v>0</v>
      </c>
      <c r="JX330" s="453">
        <v>0</v>
      </c>
      <c r="JY330" s="563">
        <f t="shared" si="50"/>
        <v>0</v>
      </c>
      <c r="JZ330" s="453">
        <v>0</v>
      </c>
      <c r="KG330" s="437">
        <v>327</v>
      </c>
      <c r="KH330" s="453">
        <v>0</v>
      </c>
      <c r="KI330" s="453">
        <v>0</v>
      </c>
      <c r="KJ330" s="453">
        <v>0</v>
      </c>
      <c r="KK330" s="453">
        <v>0</v>
      </c>
      <c r="KL330" s="463">
        <f t="shared" si="49"/>
        <v>10</v>
      </c>
      <c r="KM330" s="453">
        <v>0</v>
      </c>
    </row>
    <row r="331" spans="280:299" ht="15" x14ac:dyDescent="0.25">
      <c r="JT331" s="437">
        <v>328</v>
      </c>
      <c r="JU331" s="463"/>
      <c r="JV331" s="453">
        <v>0</v>
      </c>
      <c r="JW331" s="453">
        <v>0</v>
      </c>
      <c r="JX331" s="453">
        <v>0</v>
      </c>
      <c r="JY331" s="563">
        <f t="shared" si="50"/>
        <v>0</v>
      </c>
      <c r="JZ331" s="453">
        <v>0</v>
      </c>
      <c r="KG331" s="437">
        <v>328</v>
      </c>
      <c r="KH331" s="453">
        <v>0</v>
      </c>
      <c r="KI331" s="453">
        <v>0</v>
      </c>
      <c r="KJ331" s="453">
        <v>0</v>
      </c>
      <c r="KK331" s="453">
        <v>0</v>
      </c>
      <c r="KL331" s="463">
        <f t="shared" si="49"/>
        <v>10</v>
      </c>
      <c r="KM331" s="453">
        <v>0</v>
      </c>
    </row>
    <row r="332" spans="280:299" ht="15" x14ac:dyDescent="0.25">
      <c r="JT332" s="437">
        <v>329</v>
      </c>
      <c r="JU332" s="463"/>
      <c r="JV332" s="453">
        <v>0</v>
      </c>
      <c r="JW332" s="453">
        <v>0</v>
      </c>
      <c r="JX332" s="453">
        <v>0</v>
      </c>
      <c r="JY332" s="563"/>
      <c r="JZ332" s="453">
        <v>0</v>
      </c>
      <c r="KG332" s="437">
        <v>329</v>
      </c>
      <c r="KH332" s="453">
        <v>0</v>
      </c>
      <c r="KI332" s="453">
        <v>0</v>
      </c>
      <c r="KJ332" s="453">
        <v>0</v>
      </c>
      <c r="KK332" s="453">
        <v>0</v>
      </c>
      <c r="KL332" s="463">
        <f t="shared" si="49"/>
        <v>10</v>
      </c>
      <c r="KM332" s="453">
        <v>0</v>
      </c>
    </row>
    <row r="333" spans="280:299" ht="15" x14ac:dyDescent="0.25">
      <c r="JT333" s="437">
        <v>330</v>
      </c>
      <c r="JU333" s="463"/>
      <c r="JV333" s="453">
        <v>0</v>
      </c>
      <c r="JW333" s="453">
        <v>0</v>
      </c>
      <c r="JX333" s="453">
        <v>0</v>
      </c>
      <c r="JY333" s="563"/>
      <c r="JZ333" s="453">
        <v>0</v>
      </c>
      <c r="KG333" s="437">
        <v>330</v>
      </c>
      <c r="KH333" s="453">
        <v>0</v>
      </c>
      <c r="KI333" s="453">
        <v>0</v>
      </c>
      <c r="KJ333" s="453">
        <v>0</v>
      </c>
      <c r="KK333" s="453">
        <v>0</v>
      </c>
      <c r="KL333" s="463">
        <f t="shared" si="49"/>
        <v>10</v>
      </c>
      <c r="KM333" s="453">
        <v>0</v>
      </c>
    </row>
    <row r="334" spans="280:299" ht="15" x14ac:dyDescent="0.25">
      <c r="JT334" s="437">
        <v>331</v>
      </c>
      <c r="JU334" s="463"/>
      <c r="JV334" s="453">
        <v>0</v>
      </c>
      <c r="JW334" s="453">
        <v>0</v>
      </c>
      <c r="JX334" s="453">
        <v>0</v>
      </c>
      <c r="JY334" s="563"/>
      <c r="JZ334" s="453">
        <v>0</v>
      </c>
      <c r="KG334" s="437">
        <v>331</v>
      </c>
      <c r="KH334" s="453">
        <v>0</v>
      </c>
      <c r="KI334" s="453">
        <v>0</v>
      </c>
      <c r="KJ334" s="453">
        <v>0</v>
      </c>
      <c r="KK334" s="453">
        <v>0</v>
      </c>
      <c r="KL334" s="463">
        <f t="shared" si="49"/>
        <v>10</v>
      </c>
      <c r="KM334" s="453">
        <v>0</v>
      </c>
    </row>
    <row r="335" spans="280:299" ht="15" x14ac:dyDescent="0.25">
      <c r="JT335" s="437">
        <v>332</v>
      </c>
      <c r="JU335" s="463"/>
      <c r="JV335" s="453">
        <v>0</v>
      </c>
      <c r="JW335" s="453">
        <v>0</v>
      </c>
      <c r="JX335" s="453">
        <v>0</v>
      </c>
      <c r="JY335" s="563"/>
      <c r="JZ335" s="453">
        <v>0</v>
      </c>
      <c r="KG335" s="437">
        <v>332</v>
      </c>
      <c r="KH335" s="453">
        <v>0</v>
      </c>
      <c r="KI335" s="453">
        <v>0</v>
      </c>
      <c r="KJ335" s="453">
        <v>0</v>
      </c>
      <c r="KK335" s="453">
        <v>0</v>
      </c>
      <c r="KL335" s="463">
        <f t="shared" si="49"/>
        <v>10</v>
      </c>
      <c r="KM335" s="453">
        <v>0</v>
      </c>
    </row>
    <row r="336" spans="280:299" ht="15" x14ac:dyDescent="0.25">
      <c r="JT336" s="437">
        <v>333</v>
      </c>
      <c r="JU336" s="463"/>
      <c r="JV336" s="453">
        <v>0</v>
      </c>
      <c r="JW336" s="453">
        <v>0</v>
      </c>
      <c r="JX336" s="453">
        <v>0</v>
      </c>
      <c r="JY336" s="563"/>
      <c r="JZ336" s="453">
        <v>0</v>
      </c>
      <c r="KG336" s="437">
        <v>333</v>
      </c>
      <c r="KH336" s="453">
        <v>0</v>
      </c>
      <c r="KI336" s="453">
        <v>0</v>
      </c>
      <c r="KJ336" s="453">
        <v>0</v>
      </c>
      <c r="KK336" s="453">
        <v>0</v>
      </c>
      <c r="KL336" s="463">
        <f t="shared" si="49"/>
        <v>10</v>
      </c>
      <c r="KM336" s="453">
        <v>0</v>
      </c>
    </row>
    <row r="337" spans="280:299" ht="15" x14ac:dyDescent="0.25">
      <c r="JT337" s="437">
        <v>334</v>
      </c>
      <c r="JU337" s="463"/>
      <c r="JV337" s="453">
        <v>0</v>
      </c>
      <c r="JW337" s="453">
        <v>0</v>
      </c>
      <c r="JX337" s="453">
        <v>0</v>
      </c>
      <c r="JY337" s="563"/>
      <c r="JZ337" s="453">
        <v>0</v>
      </c>
      <c r="KG337" s="437">
        <v>334</v>
      </c>
      <c r="KH337" s="453">
        <v>0</v>
      </c>
      <c r="KI337" s="453">
        <v>0</v>
      </c>
      <c r="KJ337" s="453">
        <v>0</v>
      </c>
      <c r="KK337" s="453">
        <v>0</v>
      </c>
      <c r="KL337" s="463">
        <f t="shared" si="49"/>
        <v>10</v>
      </c>
      <c r="KM337" s="453">
        <v>0</v>
      </c>
    </row>
    <row r="338" spans="280:299" ht="15" x14ac:dyDescent="0.25">
      <c r="JT338" s="437">
        <v>335</v>
      </c>
      <c r="JU338" s="463"/>
      <c r="JV338" s="453">
        <v>0</v>
      </c>
      <c r="JW338" s="453">
        <v>0</v>
      </c>
      <c r="JX338" s="453">
        <v>0</v>
      </c>
      <c r="JY338" s="563"/>
      <c r="JZ338" s="453">
        <v>0</v>
      </c>
      <c r="KG338" s="437">
        <v>335</v>
      </c>
      <c r="KH338" s="453">
        <v>0</v>
      </c>
      <c r="KI338" s="453">
        <v>0</v>
      </c>
      <c r="KJ338" s="453">
        <v>0</v>
      </c>
      <c r="KK338" s="453">
        <v>0</v>
      </c>
      <c r="KL338" s="463">
        <f t="shared" si="49"/>
        <v>10</v>
      </c>
      <c r="KM338" s="453">
        <v>0</v>
      </c>
    </row>
    <row r="339" spans="280:299" ht="15" x14ac:dyDescent="0.25">
      <c r="JT339" s="437">
        <v>336</v>
      </c>
      <c r="JU339" s="463"/>
      <c r="JV339" s="453">
        <v>0</v>
      </c>
      <c r="JW339" s="453">
        <v>0</v>
      </c>
      <c r="JX339" s="453">
        <v>0</v>
      </c>
      <c r="JY339" s="563">
        <v>0</v>
      </c>
      <c r="JZ339" s="453">
        <v>0</v>
      </c>
      <c r="KG339" s="437">
        <v>336</v>
      </c>
      <c r="KH339" s="453">
        <v>0</v>
      </c>
      <c r="KI339" s="453">
        <v>0</v>
      </c>
      <c r="KJ339" s="453">
        <v>0</v>
      </c>
      <c r="KK339" s="453">
        <v>0</v>
      </c>
      <c r="KL339" s="463">
        <f t="shared" si="49"/>
        <v>10</v>
      </c>
      <c r="KM339" s="453">
        <v>0</v>
      </c>
    </row>
    <row r="340" spans="280:299" ht="15" x14ac:dyDescent="0.25">
      <c r="JT340" s="437">
        <v>337</v>
      </c>
      <c r="JU340" s="463"/>
      <c r="JV340" s="453">
        <v>0</v>
      </c>
      <c r="JW340" s="453">
        <v>0</v>
      </c>
      <c r="JX340" s="453">
        <v>0</v>
      </c>
      <c r="JY340" s="563"/>
      <c r="JZ340" s="453">
        <v>0</v>
      </c>
      <c r="KG340" s="437">
        <v>337</v>
      </c>
      <c r="KH340" s="453">
        <v>0</v>
      </c>
      <c r="KI340" s="453">
        <v>0</v>
      </c>
      <c r="KJ340" s="453">
        <v>0</v>
      </c>
      <c r="KK340" s="453">
        <v>0</v>
      </c>
      <c r="KL340" s="463">
        <f t="shared" ref="KL340:KL363" si="51">IF(JP$34=0,10,0)</f>
        <v>10</v>
      </c>
      <c r="KM340" s="453">
        <v>0</v>
      </c>
    </row>
    <row r="341" spans="280:299" ht="15" x14ac:dyDescent="0.25">
      <c r="JT341" s="437">
        <v>338</v>
      </c>
      <c r="JU341" s="463"/>
      <c r="JV341" s="453">
        <v>0</v>
      </c>
      <c r="JW341" s="453">
        <v>0</v>
      </c>
      <c r="JX341" s="453">
        <v>0</v>
      </c>
      <c r="JY341" s="563"/>
      <c r="JZ341" s="453">
        <v>0</v>
      </c>
      <c r="KG341" s="437">
        <v>338</v>
      </c>
      <c r="KH341" s="453">
        <v>0</v>
      </c>
      <c r="KI341" s="453">
        <v>0</v>
      </c>
      <c r="KJ341" s="453">
        <v>0</v>
      </c>
      <c r="KK341" s="453">
        <v>0</v>
      </c>
      <c r="KL341" s="463">
        <f t="shared" si="51"/>
        <v>10</v>
      </c>
      <c r="KM341" s="453">
        <v>0</v>
      </c>
    </row>
    <row r="342" spans="280:299" ht="15" x14ac:dyDescent="0.25">
      <c r="JT342" s="437">
        <v>339</v>
      </c>
      <c r="JU342" s="463"/>
      <c r="JV342" s="453">
        <v>0</v>
      </c>
      <c r="JW342" s="453">
        <v>0</v>
      </c>
      <c r="JX342" s="453">
        <v>0</v>
      </c>
      <c r="JY342" s="563"/>
      <c r="JZ342" s="453">
        <v>0</v>
      </c>
      <c r="KG342" s="437">
        <v>339</v>
      </c>
      <c r="KH342" s="453">
        <v>0</v>
      </c>
      <c r="KI342" s="453">
        <v>0</v>
      </c>
      <c r="KJ342" s="453">
        <v>0</v>
      </c>
      <c r="KK342" s="453">
        <v>0</v>
      </c>
      <c r="KL342" s="463">
        <f t="shared" si="51"/>
        <v>10</v>
      </c>
      <c r="KM342" s="453">
        <v>0</v>
      </c>
    </row>
    <row r="343" spans="280:299" ht="15" x14ac:dyDescent="0.25">
      <c r="JT343" s="437">
        <v>340</v>
      </c>
      <c r="JU343" s="463"/>
      <c r="JV343" s="453">
        <v>0</v>
      </c>
      <c r="JW343" s="453">
        <v>0</v>
      </c>
      <c r="JX343" s="453">
        <v>0</v>
      </c>
      <c r="JY343" s="563"/>
      <c r="JZ343" s="453">
        <v>0</v>
      </c>
      <c r="KG343" s="437">
        <v>340</v>
      </c>
      <c r="KH343" s="453">
        <v>0</v>
      </c>
      <c r="KI343" s="453">
        <v>0</v>
      </c>
      <c r="KJ343" s="453">
        <v>0</v>
      </c>
      <c r="KK343" s="453">
        <v>0</v>
      </c>
      <c r="KL343" s="463">
        <f t="shared" si="51"/>
        <v>10</v>
      </c>
      <c r="KM343" s="453">
        <v>0</v>
      </c>
    </row>
    <row r="344" spans="280:299" ht="15" x14ac:dyDescent="0.25">
      <c r="JT344" s="437">
        <v>341</v>
      </c>
      <c r="JU344" s="463"/>
      <c r="JV344" s="453">
        <v>0</v>
      </c>
      <c r="JW344" s="453">
        <v>0</v>
      </c>
      <c r="JX344" s="453">
        <v>0</v>
      </c>
      <c r="JY344" s="563"/>
      <c r="JZ344" s="453">
        <v>0</v>
      </c>
      <c r="KG344" s="437">
        <v>341</v>
      </c>
      <c r="KH344" s="453">
        <v>0</v>
      </c>
      <c r="KI344" s="453">
        <v>0</v>
      </c>
      <c r="KJ344" s="453">
        <v>0</v>
      </c>
      <c r="KK344" s="453">
        <v>0</v>
      </c>
      <c r="KL344" s="463">
        <f t="shared" si="51"/>
        <v>10</v>
      </c>
      <c r="KM344" s="453">
        <v>0</v>
      </c>
    </row>
    <row r="345" spans="280:299" ht="15" x14ac:dyDescent="0.25">
      <c r="JT345" s="437">
        <v>342</v>
      </c>
      <c r="JU345" s="463"/>
      <c r="JV345" s="453">
        <v>0</v>
      </c>
      <c r="JW345" s="453">
        <v>0</v>
      </c>
      <c r="JX345" s="453">
        <v>0</v>
      </c>
      <c r="JY345" s="563"/>
      <c r="JZ345" s="453">
        <v>0</v>
      </c>
      <c r="KG345" s="437">
        <v>342</v>
      </c>
      <c r="KH345" s="453">
        <v>0</v>
      </c>
      <c r="KI345" s="453">
        <v>0</v>
      </c>
      <c r="KJ345" s="453">
        <v>0</v>
      </c>
      <c r="KK345" s="453">
        <v>0</v>
      </c>
      <c r="KL345" s="463">
        <f t="shared" si="51"/>
        <v>10</v>
      </c>
      <c r="KM345" s="453">
        <v>0</v>
      </c>
    </row>
    <row r="346" spans="280:299" ht="15" x14ac:dyDescent="0.25">
      <c r="JT346" s="437">
        <v>343</v>
      </c>
      <c r="JU346" s="463"/>
      <c r="JV346" s="453">
        <v>0</v>
      </c>
      <c r="JW346" s="453">
        <v>0</v>
      </c>
      <c r="JX346" s="453">
        <v>0</v>
      </c>
      <c r="JY346" s="563"/>
      <c r="JZ346" s="453">
        <v>0</v>
      </c>
      <c r="KG346" s="437">
        <v>343</v>
      </c>
      <c r="KH346" s="453">
        <v>0</v>
      </c>
      <c r="KI346" s="453">
        <v>0</v>
      </c>
      <c r="KJ346" s="453">
        <v>0</v>
      </c>
      <c r="KK346" s="453">
        <v>0</v>
      </c>
      <c r="KL346" s="463">
        <f t="shared" si="51"/>
        <v>10</v>
      </c>
      <c r="KM346" s="453">
        <v>0</v>
      </c>
    </row>
    <row r="347" spans="280:299" ht="15" x14ac:dyDescent="0.25">
      <c r="JT347" s="437">
        <v>344</v>
      </c>
      <c r="JU347" s="463"/>
      <c r="JV347" s="453">
        <v>0</v>
      </c>
      <c r="JW347" s="453">
        <v>0</v>
      </c>
      <c r="JX347" s="453">
        <v>0</v>
      </c>
      <c r="JY347" s="563"/>
      <c r="JZ347" s="453">
        <v>0</v>
      </c>
      <c r="KG347" s="437">
        <v>344</v>
      </c>
      <c r="KH347" s="453">
        <v>0</v>
      </c>
      <c r="KI347" s="453">
        <v>0</v>
      </c>
      <c r="KJ347" s="453">
        <v>0</v>
      </c>
      <c r="KK347" s="453">
        <v>0</v>
      </c>
      <c r="KL347" s="463">
        <f t="shared" si="51"/>
        <v>10</v>
      </c>
      <c r="KM347" s="453">
        <v>0</v>
      </c>
    </row>
    <row r="348" spans="280:299" ht="15" x14ac:dyDescent="0.25">
      <c r="JT348" s="437">
        <v>345</v>
      </c>
      <c r="JU348" s="463"/>
      <c r="JV348" s="453">
        <v>0</v>
      </c>
      <c r="JW348" s="453">
        <v>0</v>
      </c>
      <c r="JX348" s="453">
        <v>0</v>
      </c>
      <c r="JY348" s="563">
        <f t="shared" ref="JY348:JY355" si="52">JP$34</f>
        <v>0</v>
      </c>
      <c r="JZ348" s="453">
        <v>0</v>
      </c>
      <c r="KG348" s="437">
        <v>345</v>
      </c>
      <c r="KH348" s="453">
        <v>0</v>
      </c>
      <c r="KI348" s="453">
        <v>0</v>
      </c>
      <c r="KJ348" s="453">
        <v>0</v>
      </c>
      <c r="KK348" s="453">
        <v>0</v>
      </c>
      <c r="KL348" s="463">
        <f t="shared" si="51"/>
        <v>10</v>
      </c>
      <c r="KM348" s="453">
        <v>0</v>
      </c>
    </row>
    <row r="349" spans="280:299" ht="15" x14ac:dyDescent="0.25">
      <c r="JT349" s="437">
        <v>346</v>
      </c>
      <c r="JU349" s="463"/>
      <c r="JV349" s="453">
        <v>0</v>
      </c>
      <c r="JW349" s="453">
        <v>0</v>
      </c>
      <c r="JX349" s="453">
        <v>0</v>
      </c>
      <c r="JY349" s="563">
        <f t="shared" si="52"/>
        <v>0</v>
      </c>
      <c r="JZ349" s="453">
        <v>0</v>
      </c>
      <c r="KG349" s="437">
        <v>346</v>
      </c>
      <c r="KH349" s="453">
        <v>0</v>
      </c>
      <c r="KI349" s="453">
        <v>0</v>
      </c>
      <c r="KJ349" s="453">
        <v>0</v>
      </c>
      <c r="KK349" s="453">
        <v>0</v>
      </c>
      <c r="KL349" s="463">
        <f t="shared" si="51"/>
        <v>10</v>
      </c>
      <c r="KM349" s="453">
        <v>0</v>
      </c>
    </row>
    <row r="350" spans="280:299" ht="15" x14ac:dyDescent="0.25">
      <c r="JT350" s="437">
        <v>347</v>
      </c>
      <c r="JU350" s="463"/>
      <c r="JV350" s="453">
        <v>0</v>
      </c>
      <c r="JW350" s="453">
        <v>0</v>
      </c>
      <c r="JX350" s="453">
        <v>0</v>
      </c>
      <c r="JY350" s="563">
        <f t="shared" si="52"/>
        <v>0</v>
      </c>
      <c r="JZ350" s="453">
        <v>0</v>
      </c>
      <c r="KG350" s="437">
        <v>347</v>
      </c>
      <c r="KH350" s="453">
        <v>0</v>
      </c>
      <c r="KI350" s="453">
        <v>0</v>
      </c>
      <c r="KJ350" s="453">
        <v>0</v>
      </c>
      <c r="KK350" s="453">
        <v>0</v>
      </c>
      <c r="KL350" s="463">
        <f t="shared" si="51"/>
        <v>10</v>
      </c>
      <c r="KM350" s="453">
        <v>0</v>
      </c>
    </row>
    <row r="351" spans="280:299" ht="15" x14ac:dyDescent="0.25">
      <c r="JT351" s="437">
        <v>348</v>
      </c>
      <c r="JU351" s="463"/>
      <c r="JV351" s="453">
        <v>0</v>
      </c>
      <c r="JW351" s="453">
        <v>0</v>
      </c>
      <c r="JX351" s="453">
        <v>0</v>
      </c>
      <c r="JY351" s="563">
        <f t="shared" si="52"/>
        <v>0</v>
      </c>
      <c r="JZ351" s="453">
        <v>0</v>
      </c>
      <c r="KG351" s="437">
        <v>348</v>
      </c>
      <c r="KH351" s="453">
        <v>0</v>
      </c>
      <c r="KI351" s="453">
        <v>0</v>
      </c>
      <c r="KJ351" s="453">
        <v>0</v>
      </c>
      <c r="KK351" s="453">
        <v>0</v>
      </c>
      <c r="KL351" s="463">
        <f t="shared" si="51"/>
        <v>10</v>
      </c>
      <c r="KM351" s="453">
        <v>0</v>
      </c>
    </row>
    <row r="352" spans="280:299" ht="15" x14ac:dyDescent="0.25">
      <c r="JT352" s="437">
        <v>349</v>
      </c>
      <c r="JU352" s="463"/>
      <c r="JV352" s="453">
        <v>0</v>
      </c>
      <c r="JW352" s="453">
        <v>0</v>
      </c>
      <c r="JX352" s="453">
        <v>0</v>
      </c>
      <c r="JY352" s="563">
        <f t="shared" si="52"/>
        <v>0</v>
      </c>
      <c r="JZ352" s="453">
        <v>0</v>
      </c>
      <c r="KG352" s="437">
        <v>349</v>
      </c>
      <c r="KH352" s="453">
        <v>0</v>
      </c>
      <c r="KI352" s="453">
        <v>0</v>
      </c>
      <c r="KJ352" s="453">
        <v>0</v>
      </c>
      <c r="KK352" s="453">
        <v>0</v>
      </c>
      <c r="KL352" s="463">
        <f t="shared" si="51"/>
        <v>10</v>
      </c>
      <c r="KM352" s="453">
        <v>0</v>
      </c>
    </row>
    <row r="353" spans="280:299" ht="15" x14ac:dyDescent="0.25">
      <c r="JT353" s="437">
        <v>350</v>
      </c>
      <c r="JU353" s="463"/>
      <c r="JV353" s="453">
        <v>0</v>
      </c>
      <c r="JW353" s="453">
        <v>0</v>
      </c>
      <c r="JX353" s="453">
        <v>0</v>
      </c>
      <c r="JY353" s="563">
        <f t="shared" si="52"/>
        <v>0</v>
      </c>
      <c r="JZ353" s="453">
        <v>0</v>
      </c>
      <c r="KG353" s="437">
        <v>350</v>
      </c>
      <c r="KH353" s="453">
        <v>0</v>
      </c>
      <c r="KI353" s="453">
        <v>0</v>
      </c>
      <c r="KJ353" s="453">
        <v>0</v>
      </c>
      <c r="KK353" s="453">
        <v>0</v>
      </c>
      <c r="KL353" s="463">
        <f t="shared" si="51"/>
        <v>10</v>
      </c>
      <c r="KM353" s="453">
        <v>0</v>
      </c>
    </row>
    <row r="354" spans="280:299" ht="15" x14ac:dyDescent="0.25">
      <c r="JT354" s="437">
        <v>351</v>
      </c>
      <c r="JU354" s="463"/>
      <c r="JV354" s="453">
        <v>0</v>
      </c>
      <c r="JW354" s="453">
        <v>0</v>
      </c>
      <c r="JX354" s="453">
        <v>0</v>
      </c>
      <c r="JY354" s="563">
        <f t="shared" si="52"/>
        <v>0</v>
      </c>
      <c r="JZ354" s="453">
        <v>0</v>
      </c>
      <c r="KG354" s="437">
        <v>351</v>
      </c>
      <c r="KH354" s="453">
        <v>0</v>
      </c>
      <c r="KI354" s="453">
        <v>0</v>
      </c>
      <c r="KJ354" s="453">
        <v>0</v>
      </c>
      <c r="KK354" s="453">
        <v>0</v>
      </c>
      <c r="KL354" s="463">
        <f t="shared" si="51"/>
        <v>10</v>
      </c>
      <c r="KM354" s="453">
        <v>0</v>
      </c>
    </row>
    <row r="355" spans="280:299" ht="15" x14ac:dyDescent="0.25">
      <c r="JT355" s="437">
        <v>352</v>
      </c>
      <c r="JU355" s="463"/>
      <c r="JV355" s="453">
        <v>0</v>
      </c>
      <c r="JW355" s="453">
        <v>0</v>
      </c>
      <c r="JX355" s="453">
        <v>0</v>
      </c>
      <c r="JY355" s="563">
        <f t="shared" si="52"/>
        <v>0</v>
      </c>
      <c r="JZ355" s="453">
        <v>0</v>
      </c>
      <c r="KG355" s="437">
        <v>352</v>
      </c>
      <c r="KH355" s="453">
        <v>0</v>
      </c>
      <c r="KI355" s="453">
        <v>0</v>
      </c>
      <c r="KJ355" s="453">
        <v>0</v>
      </c>
      <c r="KK355" s="453">
        <v>0</v>
      </c>
      <c r="KL355" s="463">
        <f t="shared" si="51"/>
        <v>10</v>
      </c>
      <c r="KM355" s="453">
        <v>0</v>
      </c>
    </row>
    <row r="356" spans="280:299" ht="15" x14ac:dyDescent="0.25">
      <c r="JT356" s="437">
        <v>353</v>
      </c>
      <c r="JU356" s="463"/>
      <c r="JV356" s="453">
        <v>0</v>
      </c>
      <c r="JW356" s="453">
        <v>0</v>
      </c>
      <c r="JX356" s="453">
        <v>0</v>
      </c>
      <c r="JY356" s="563"/>
      <c r="JZ356" s="453">
        <v>0</v>
      </c>
      <c r="KG356" s="437">
        <v>353</v>
      </c>
      <c r="KH356" s="453">
        <v>0</v>
      </c>
      <c r="KI356" s="453">
        <v>0</v>
      </c>
      <c r="KJ356" s="453">
        <v>0</v>
      </c>
      <c r="KK356" s="453">
        <v>0</v>
      </c>
      <c r="KL356" s="463">
        <f t="shared" si="51"/>
        <v>10</v>
      </c>
      <c r="KM356" s="453">
        <v>0</v>
      </c>
    </row>
    <row r="357" spans="280:299" ht="15" x14ac:dyDescent="0.25">
      <c r="JT357" s="437">
        <v>354</v>
      </c>
      <c r="JU357" s="463"/>
      <c r="JV357" s="453">
        <v>0</v>
      </c>
      <c r="JW357" s="453">
        <v>0</v>
      </c>
      <c r="JX357" s="453">
        <v>0</v>
      </c>
      <c r="JY357" s="563"/>
      <c r="JZ357" s="453">
        <v>0</v>
      </c>
      <c r="KG357" s="437">
        <v>354</v>
      </c>
      <c r="KH357" s="453">
        <v>0</v>
      </c>
      <c r="KI357" s="453">
        <v>0</v>
      </c>
      <c r="KJ357" s="453">
        <v>0</v>
      </c>
      <c r="KK357" s="453">
        <v>0</v>
      </c>
      <c r="KL357" s="463">
        <f t="shared" si="51"/>
        <v>10</v>
      </c>
      <c r="KM357" s="453">
        <v>0</v>
      </c>
    </row>
    <row r="358" spans="280:299" ht="15" x14ac:dyDescent="0.25">
      <c r="JT358" s="437">
        <v>355</v>
      </c>
      <c r="JU358" s="463"/>
      <c r="JV358" s="453">
        <v>0</v>
      </c>
      <c r="JW358" s="453">
        <v>0</v>
      </c>
      <c r="JX358" s="453">
        <v>0</v>
      </c>
      <c r="JY358" s="563"/>
      <c r="JZ358" s="453">
        <v>0</v>
      </c>
      <c r="KG358" s="437">
        <v>355</v>
      </c>
      <c r="KH358" s="453">
        <v>0</v>
      </c>
      <c r="KI358" s="453">
        <v>0</v>
      </c>
      <c r="KJ358" s="453">
        <v>0</v>
      </c>
      <c r="KK358" s="453">
        <v>0</v>
      </c>
      <c r="KL358" s="463">
        <f t="shared" si="51"/>
        <v>10</v>
      </c>
      <c r="KM358" s="453">
        <v>0</v>
      </c>
    </row>
    <row r="359" spans="280:299" ht="15" x14ac:dyDescent="0.25">
      <c r="JT359" s="437">
        <v>356</v>
      </c>
      <c r="JU359" s="463"/>
      <c r="JV359" s="453">
        <v>0</v>
      </c>
      <c r="JW359" s="453">
        <v>0</v>
      </c>
      <c r="JX359" s="453">
        <v>0</v>
      </c>
      <c r="JY359" s="563"/>
      <c r="JZ359" s="453">
        <v>0</v>
      </c>
      <c r="KG359" s="437">
        <v>356</v>
      </c>
      <c r="KH359" s="453">
        <v>0</v>
      </c>
      <c r="KI359" s="453">
        <v>0</v>
      </c>
      <c r="KJ359" s="453">
        <v>0</v>
      </c>
      <c r="KK359" s="453">
        <v>0</v>
      </c>
      <c r="KL359" s="463">
        <f t="shared" si="51"/>
        <v>10</v>
      </c>
      <c r="KM359" s="453">
        <v>0</v>
      </c>
    </row>
    <row r="360" spans="280:299" ht="15" x14ac:dyDescent="0.25">
      <c r="JT360" s="437">
        <v>357</v>
      </c>
      <c r="JU360" s="463"/>
      <c r="JV360" s="453">
        <v>0</v>
      </c>
      <c r="JW360" s="453">
        <v>0</v>
      </c>
      <c r="JX360" s="453">
        <v>0</v>
      </c>
      <c r="JY360" s="563"/>
      <c r="JZ360" s="453">
        <v>0</v>
      </c>
      <c r="KG360" s="437">
        <v>357</v>
      </c>
      <c r="KH360" s="453">
        <v>0</v>
      </c>
      <c r="KI360" s="453">
        <v>0</v>
      </c>
      <c r="KJ360" s="453">
        <v>0</v>
      </c>
      <c r="KK360" s="453">
        <v>0</v>
      </c>
      <c r="KL360" s="463">
        <f t="shared" si="51"/>
        <v>10</v>
      </c>
      <c r="KM360" s="453">
        <v>0</v>
      </c>
    </row>
    <row r="361" spans="280:299" ht="15" x14ac:dyDescent="0.25">
      <c r="JT361" s="437">
        <v>358</v>
      </c>
      <c r="JU361" s="463"/>
      <c r="JV361" s="453">
        <v>0</v>
      </c>
      <c r="JW361" s="453">
        <v>0</v>
      </c>
      <c r="JX361" s="453">
        <v>0</v>
      </c>
      <c r="JY361" s="563"/>
      <c r="JZ361" s="453">
        <v>0</v>
      </c>
      <c r="KG361" s="437">
        <v>358</v>
      </c>
      <c r="KH361" s="453">
        <v>0</v>
      </c>
      <c r="KI361" s="453">
        <v>0</v>
      </c>
      <c r="KJ361" s="453">
        <v>0</v>
      </c>
      <c r="KK361" s="453">
        <v>0</v>
      </c>
      <c r="KL361" s="463">
        <f t="shared" si="51"/>
        <v>10</v>
      </c>
      <c r="KM361" s="453">
        <v>0</v>
      </c>
    </row>
    <row r="362" spans="280:299" ht="15" x14ac:dyDescent="0.25">
      <c r="JT362" s="437">
        <v>359</v>
      </c>
      <c r="JU362" s="463"/>
      <c r="JV362" s="453">
        <v>0</v>
      </c>
      <c r="JW362" s="453">
        <v>0</v>
      </c>
      <c r="JX362" s="453">
        <v>0</v>
      </c>
      <c r="JY362" s="563"/>
      <c r="JZ362" s="453">
        <v>0</v>
      </c>
      <c r="KG362" s="437">
        <v>359</v>
      </c>
      <c r="KH362" s="453">
        <v>0</v>
      </c>
      <c r="KI362" s="453">
        <v>0</v>
      </c>
      <c r="KJ362" s="453">
        <v>0</v>
      </c>
      <c r="KK362" s="453">
        <v>0</v>
      </c>
      <c r="KL362" s="463">
        <f t="shared" si="51"/>
        <v>10</v>
      </c>
      <c r="KM362" s="453">
        <v>0</v>
      </c>
    </row>
    <row r="363" spans="280:299" ht="15.75" thickBot="1" x14ac:dyDescent="0.3">
      <c r="JT363" s="437">
        <v>360</v>
      </c>
      <c r="JU363" s="463"/>
      <c r="JV363" s="453">
        <v>0</v>
      </c>
      <c r="JW363" s="453">
        <v>0</v>
      </c>
      <c r="JX363" s="453">
        <v>0</v>
      </c>
      <c r="JY363" s="564"/>
      <c r="JZ363" s="453">
        <v>0</v>
      </c>
      <c r="KG363" s="437">
        <v>360</v>
      </c>
      <c r="KH363" s="453">
        <v>0</v>
      </c>
      <c r="KI363" s="453">
        <v>0</v>
      </c>
      <c r="KJ363" s="453">
        <v>0</v>
      </c>
      <c r="KK363" s="453">
        <v>0</v>
      </c>
      <c r="KL363" s="463">
        <f t="shared" si="51"/>
        <v>10</v>
      </c>
      <c r="KM363" s="453">
        <v>0</v>
      </c>
    </row>
    <row r="364" spans="280:299" x14ac:dyDescent="0.2">
      <c r="KH364" s="463"/>
    </row>
    <row r="365" spans="280:299" x14ac:dyDescent="0.2">
      <c r="KH365" s="463"/>
    </row>
    <row r="366" spans="280:299" x14ac:dyDescent="0.2">
      <c r="KH366" s="463"/>
    </row>
    <row r="367" spans="280:299" x14ac:dyDescent="0.2">
      <c r="KH367" s="463"/>
    </row>
    <row r="368" spans="280:299" x14ac:dyDescent="0.2">
      <c r="KH368" s="463"/>
    </row>
    <row r="369" spans="294:294" x14ac:dyDescent="0.2">
      <c r="KH369" s="463"/>
    </row>
    <row r="370" spans="294:294" x14ac:dyDescent="0.2">
      <c r="KH370" s="463"/>
    </row>
    <row r="371" spans="294:294" x14ac:dyDescent="0.2">
      <c r="KH371" s="463"/>
    </row>
    <row r="372" spans="294:294" x14ac:dyDescent="0.2">
      <c r="KH372" s="463"/>
    </row>
    <row r="373" spans="294:294" x14ac:dyDescent="0.2">
      <c r="KH373" s="463"/>
    </row>
    <row r="374" spans="294:294" x14ac:dyDescent="0.2">
      <c r="KH374" s="463"/>
    </row>
    <row r="375" spans="294:294" x14ac:dyDescent="0.2">
      <c r="KH375" s="463"/>
    </row>
    <row r="376" spans="294:294" x14ac:dyDescent="0.2">
      <c r="KH376" s="463"/>
    </row>
    <row r="377" spans="294:294" x14ac:dyDescent="0.2">
      <c r="KH377" s="463"/>
    </row>
    <row r="378" spans="294:294" x14ac:dyDescent="0.2">
      <c r="KH378" s="463"/>
    </row>
    <row r="379" spans="294:294" x14ac:dyDescent="0.2">
      <c r="KH379" s="463"/>
    </row>
    <row r="380" spans="294:294" x14ac:dyDescent="0.2">
      <c r="KH380" s="463"/>
    </row>
    <row r="381" spans="294:294" x14ac:dyDescent="0.2">
      <c r="KH381" s="463"/>
    </row>
    <row r="382" spans="294:294" x14ac:dyDescent="0.2">
      <c r="KH382" s="463"/>
    </row>
    <row r="383" spans="294:294" x14ac:dyDescent="0.2">
      <c r="KH383" s="463"/>
    </row>
    <row r="384" spans="294:294" x14ac:dyDescent="0.2">
      <c r="KH384" s="463"/>
    </row>
    <row r="385" spans="294:294" x14ac:dyDescent="0.2">
      <c r="KH385" s="463"/>
    </row>
    <row r="386" spans="294:294" x14ac:dyDescent="0.2">
      <c r="KH386" s="463"/>
    </row>
    <row r="387" spans="294:294" x14ac:dyDescent="0.2">
      <c r="KH387" s="463"/>
    </row>
    <row r="388" spans="294:294" x14ac:dyDescent="0.2">
      <c r="KH388" s="463"/>
    </row>
    <row r="389" spans="294:294" x14ac:dyDescent="0.2">
      <c r="KH389" s="463"/>
    </row>
    <row r="390" spans="294:294" x14ac:dyDescent="0.2">
      <c r="KH390" s="463"/>
    </row>
    <row r="391" spans="294:294" x14ac:dyDescent="0.2">
      <c r="KH391" s="463"/>
    </row>
    <row r="392" spans="294:294" x14ac:dyDescent="0.2">
      <c r="KH392" s="463"/>
    </row>
    <row r="393" spans="294:294" x14ac:dyDescent="0.2">
      <c r="KH393" s="463"/>
    </row>
    <row r="394" spans="294:294" x14ac:dyDescent="0.2">
      <c r="KH394" s="463"/>
    </row>
    <row r="395" spans="294:294" x14ac:dyDescent="0.2">
      <c r="KH395" s="463"/>
    </row>
    <row r="396" spans="294:294" x14ac:dyDescent="0.2">
      <c r="KH396" s="463"/>
    </row>
    <row r="397" spans="294:294" x14ac:dyDescent="0.2">
      <c r="KH397" s="463"/>
    </row>
    <row r="398" spans="294:294" x14ac:dyDescent="0.2">
      <c r="KH398" s="463"/>
    </row>
    <row r="399" spans="294:294" x14ac:dyDescent="0.2">
      <c r="KH399" s="463"/>
    </row>
  </sheetData>
  <sheetProtection formatCells="0" formatColumns="0" selectLockedCells="1"/>
  <protectedRanges>
    <protectedRange sqref="FH15:FI16 FU15:FV16 GH15:GI16 GH19 GH21 GH23 FU19 FU21 FU23 FH19 FH21 FH23" name="Klimapårvirkning drop down"/>
    <protectedRange sqref="DH21 DH23 DH25 DH19 DH15:DI16 CU19 CU21 CU23 CU25:CU26 CH15:CI16 CH19 CU15:CV16" name="Biodiversitet drop down"/>
    <protectedRange sqref="AU19 AU15:AV16 BH15:BI16 BH19 AU21 AU23 AU25 BH21 BH23 BU15:BV16 BU19 BU21 BU23 BH25 BU25" name="Arealforbrug drop down"/>
    <protectedRange sqref="DU15:DV16 EH15:EI16 EU15:EV16 EU19 EU21 EU23 EH19 EH21 EH23 DU19 DU21 DU23" name="Mobilitet drop down"/>
    <protectedRange sqref="GU15:GV16 HH15:HI16 HU15:HV16 HU19 HU21 HU23 HU25 HH19 HH21 HH23 HH25 GU19 GU21 GU23" name="Blandet by drop down"/>
  </protectedRanges>
  <mergeCells count="666">
    <mergeCell ref="JN37:JO37"/>
    <mergeCell ref="JP37:JQ37"/>
    <mergeCell ref="BM34:BV34"/>
    <mergeCell ref="BZ34:CJ34"/>
    <mergeCell ref="GM34:GW34"/>
    <mergeCell ref="IN37:IO37"/>
    <mergeCell ref="IP37:IQ37"/>
    <mergeCell ref="IR37:IS37"/>
    <mergeCell ref="JL35:JM35"/>
    <mergeCell ref="JN35:JO35"/>
    <mergeCell ref="JP35:JQ35"/>
    <mergeCell ref="IN35:IO35"/>
    <mergeCell ref="IP35:IQ35"/>
    <mergeCell ref="IR35:IS35"/>
    <mergeCell ref="JL36:JM36"/>
    <mergeCell ref="JN36:JO36"/>
    <mergeCell ref="JP36:JQ36"/>
    <mergeCell ref="DM33:DW33"/>
    <mergeCell ref="HM30:HV30"/>
    <mergeCell ref="DM31:DW31"/>
    <mergeCell ref="FM31:FW31"/>
    <mergeCell ref="DZ28:EI28"/>
    <mergeCell ref="CZ28:DI28"/>
    <mergeCell ref="JH37:JI37"/>
    <mergeCell ref="JJ37:JK37"/>
    <mergeCell ref="JL37:JM37"/>
    <mergeCell ref="DZ32:EJ32"/>
    <mergeCell ref="DZ33:EJ33"/>
    <mergeCell ref="EM31:EW31"/>
    <mergeCell ref="EM32:EW32"/>
    <mergeCell ref="EM33:EW33"/>
    <mergeCell ref="EZ31:FJ31"/>
    <mergeCell ref="EZ32:FJ32"/>
    <mergeCell ref="EZ33:FJ33"/>
    <mergeCell ref="FM32:FW32"/>
    <mergeCell ref="FM33:FW33"/>
    <mergeCell ref="FZ32:GJ32"/>
    <mergeCell ref="FZ33:GJ33"/>
    <mergeCell ref="GM31:GW31"/>
    <mergeCell ref="GM32:GW32"/>
    <mergeCell ref="GZ32:HJ32"/>
    <mergeCell ref="HM27:HV27"/>
    <mergeCell ref="HM28:HV28"/>
    <mergeCell ref="JB37:JC37"/>
    <mergeCell ref="JD37:JE37"/>
    <mergeCell ref="IN36:IO36"/>
    <mergeCell ref="IP36:IQ36"/>
    <mergeCell ref="IR36:IS36"/>
    <mergeCell ref="IT36:IU36"/>
    <mergeCell ref="IV36:IW36"/>
    <mergeCell ref="IX36:IY36"/>
    <mergeCell ref="IZ36:JA36"/>
    <mergeCell ref="JB36:JC36"/>
    <mergeCell ref="JD36:JE36"/>
    <mergeCell ref="HZ28:IE28"/>
    <mergeCell ref="HM32:HW32"/>
    <mergeCell ref="HM33:HW33"/>
    <mergeCell ref="JL21:JM21"/>
    <mergeCell ref="DZ23:EG24"/>
    <mergeCell ref="CM25:CT26"/>
    <mergeCell ref="CM19:CT20"/>
    <mergeCell ref="CM21:CT22"/>
    <mergeCell ref="CM23:CT24"/>
    <mergeCell ref="HM21:HT22"/>
    <mergeCell ref="HM23:HT24"/>
    <mergeCell ref="HU23:HV23"/>
    <mergeCell ref="HM25:HT26"/>
    <mergeCell ref="DM21:DT22"/>
    <mergeCell ref="DM23:DT24"/>
    <mergeCell ref="DZ22:EG22"/>
    <mergeCell ref="GM19:GT19"/>
    <mergeCell ref="EZ21:FG22"/>
    <mergeCell ref="EZ23:FG24"/>
    <mergeCell ref="FZ21:GG22"/>
    <mergeCell ref="EX2:EX19"/>
    <mergeCell ref="CM18:CV18"/>
    <mergeCell ref="CM14:CV14"/>
    <mergeCell ref="IR2:IS4"/>
    <mergeCell ref="IT2:IU4"/>
    <mergeCell ref="IO11:IO12"/>
    <mergeCell ref="IP11:IP12"/>
    <mergeCell ref="AM23:AT24"/>
    <mergeCell ref="AM25:AT26"/>
    <mergeCell ref="AZ19:BG20"/>
    <mergeCell ref="AZ21:BG22"/>
    <mergeCell ref="AZ23:BG24"/>
    <mergeCell ref="CZ23:DG24"/>
    <mergeCell ref="DH23:DI23"/>
    <mergeCell ref="CZ25:DG26"/>
    <mergeCell ref="CZ21:DG22"/>
    <mergeCell ref="AU25:AV25"/>
    <mergeCell ref="CU21:CV21"/>
    <mergeCell ref="BH25:BI25"/>
    <mergeCell ref="AZ25:BG25"/>
    <mergeCell ref="BM25:BT26"/>
    <mergeCell ref="BU25:BV25"/>
    <mergeCell ref="BK2:BK19"/>
    <mergeCell ref="BU19:BV19"/>
    <mergeCell ref="DH25:DI25"/>
    <mergeCell ref="AM5:AV5"/>
    <mergeCell ref="BH15:BI15"/>
    <mergeCell ref="BH16:BI16"/>
    <mergeCell ref="BH23:BI23"/>
    <mergeCell ref="AM18:AV18"/>
    <mergeCell ref="AM6:AV12"/>
    <mergeCell ref="KG1:KR1"/>
    <mergeCell ref="IU19:IV19"/>
    <mergeCell ref="IP34:IQ34"/>
    <mergeCell ref="IR34:IS34"/>
    <mergeCell ref="IN34:IO34"/>
    <mergeCell ref="IT34:IU34"/>
    <mergeCell ref="IV34:IW34"/>
    <mergeCell ref="IX34:IY34"/>
    <mergeCell ref="IZ34:JA34"/>
    <mergeCell ref="JB34:JC34"/>
    <mergeCell ref="JD34:JE34"/>
    <mergeCell ref="JF34:JG34"/>
    <mergeCell ref="JH34:JI34"/>
    <mergeCell ref="JJ34:JK34"/>
    <mergeCell ref="JL34:JM34"/>
    <mergeCell ref="JN34:JO34"/>
    <mergeCell ref="JP34:JQ34"/>
    <mergeCell ref="JE19:JF19"/>
    <mergeCell ref="IN7:IN8"/>
    <mergeCell ref="IX2:IY4"/>
    <mergeCell ref="IZ2:JA4"/>
    <mergeCell ref="JB2:JC4"/>
    <mergeCell ref="IR10:IS10"/>
    <mergeCell ref="JB7:JB8"/>
    <mergeCell ref="GZ33:HJ33"/>
    <mergeCell ref="DZ30:EI30"/>
    <mergeCell ref="FZ31:GI31"/>
    <mergeCell ref="HM29:HV29"/>
    <mergeCell ref="IR11:IR12"/>
    <mergeCell ref="IS11:IS12"/>
    <mergeCell ref="IN14:IO14"/>
    <mergeCell ref="IN2:IO4"/>
    <mergeCell ref="IR7:IR8"/>
    <mergeCell ref="IQ11:IQ12"/>
    <mergeCell ref="HH23:HI23"/>
    <mergeCell ref="GZ14:HI14"/>
    <mergeCell ref="GM33:GW33"/>
    <mergeCell ref="GZ31:HJ31"/>
    <mergeCell ref="IN18:IO18"/>
    <mergeCell ref="HM31:HW31"/>
    <mergeCell ref="GU15:GV15"/>
    <mergeCell ref="GU16:GV16"/>
    <mergeCell ref="GU19:GV19"/>
    <mergeCell ref="GM21:GT21"/>
    <mergeCell ref="GU21:GV21"/>
    <mergeCell ref="GU23:GV23"/>
    <mergeCell ref="GH21:GI21"/>
    <mergeCell ref="FZ23:GG23"/>
    <mergeCell ref="IT11:IT12"/>
    <mergeCell ref="IN17:IO17"/>
    <mergeCell ref="IP17:IQ17"/>
    <mergeCell ref="JT1:KE1"/>
    <mergeCell ref="HU19:HV19"/>
    <mergeCell ref="GZ23:HG24"/>
    <mergeCell ref="GZ25:HG26"/>
    <mergeCell ref="IN19:IO19"/>
    <mergeCell ref="IP18:IQ18"/>
    <mergeCell ref="IP19:IQ19"/>
    <mergeCell ref="HK2:HK19"/>
    <mergeCell ref="HX2:HX19"/>
    <mergeCell ref="HH15:HI15"/>
    <mergeCell ref="HH16:HI16"/>
    <mergeCell ref="GZ5:HI5"/>
    <mergeCell ref="HM3:HV4"/>
    <mergeCell ref="GZ3:HI4"/>
    <mergeCell ref="IP2:IQ4"/>
    <mergeCell ref="GZ19:HG20"/>
    <mergeCell ref="GZ21:HG22"/>
    <mergeCell ref="HZ25:IE25"/>
    <mergeCell ref="IG2:IG19"/>
    <mergeCell ref="HU21:HV21"/>
    <mergeCell ref="HZ3:IE4"/>
    <mergeCell ref="IV6:IW6"/>
    <mergeCell ref="IP6:IQ6"/>
    <mergeCell ref="IR6:IS6"/>
    <mergeCell ref="IN10:IO10"/>
    <mergeCell ref="IO7:IO8"/>
    <mergeCell ref="IP7:IP8"/>
    <mergeCell ref="IT6:IU6"/>
    <mergeCell ref="IT10:IU10"/>
    <mergeCell ref="IP10:IQ10"/>
    <mergeCell ref="IN6:IO6"/>
    <mergeCell ref="IS7:IS8"/>
    <mergeCell ref="IV7:IV8"/>
    <mergeCell ref="IW7:IW8"/>
    <mergeCell ref="JE14:JF14"/>
    <mergeCell ref="JC15:JD15"/>
    <mergeCell ref="JE15:JF15"/>
    <mergeCell ref="JC16:JD16"/>
    <mergeCell ref="JE16:JF16"/>
    <mergeCell ref="JC17:JD17"/>
    <mergeCell ref="JE17:JF17"/>
    <mergeCell ref="JC19:JD19"/>
    <mergeCell ref="HM19:HT20"/>
    <mergeCell ref="JC18:JD18"/>
    <mergeCell ref="JE18:JF18"/>
    <mergeCell ref="IU20:IV20"/>
    <mergeCell ref="IU18:IV18"/>
    <mergeCell ref="HU15:HV15"/>
    <mergeCell ref="HU16:HV16"/>
    <mergeCell ref="HM14:HV14"/>
    <mergeCell ref="EM23:ET24"/>
    <mergeCell ref="EZ6:FI12"/>
    <mergeCell ref="EZ14:FI14"/>
    <mergeCell ref="EZ15:FG15"/>
    <mergeCell ref="EZ16:FG16"/>
    <mergeCell ref="EU23:EV23"/>
    <mergeCell ref="EM21:ET22"/>
    <mergeCell ref="GM6:GV12"/>
    <mergeCell ref="GM14:GV14"/>
    <mergeCell ref="GM15:GT15"/>
    <mergeCell ref="GM16:GT16"/>
    <mergeCell ref="GM18:GV18"/>
    <mergeCell ref="GM23:GT24"/>
    <mergeCell ref="FM21:FT21"/>
    <mergeCell ref="FK2:FK19"/>
    <mergeCell ref="FX2:FX19"/>
    <mergeCell ref="FZ19:GG19"/>
    <mergeCell ref="GH19:GI19"/>
    <mergeCell ref="FZ3:GI4"/>
    <mergeCell ref="FZ5:GI5"/>
    <mergeCell ref="FM3:FV4"/>
    <mergeCell ref="IZ44:JE44"/>
    <mergeCell ref="IZ35:JA35"/>
    <mergeCell ref="JB35:JC35"/>
    <mergeCell ref="JD35:JE35"/>
    <mergeCell ref="JF35:JG35"/>
    <mergeCell ref="IT44:IY44"/>
    <mergeCell ref="JF44:JK44"/>
    <mergeCell ref="JH35:JI35"/>
    <mergeCell ref="JJ35:JK35"/>
    <mergeCell ref="IT37:IU37"/>
    <mergeCell ref="IV37:IW37"/>
    <mergeCell ref="IX37:IY37"/>
    <mergeCell ref="IZ37:JA37"/>
    <mergeCell ref="IT35:IU35"/>
    <mergeCell ref="IV35:IW35"/>
    <mergeCell ref="IX35:IY35"/>
    <mergeCell ref="JF36:JG36"/>
    <mergeCell ref="JH36:JI36"/>
    <mergeCell ref="JJ36:JK36"/>
    <mergeCell ref="JF37:JG37"/>
    <mergeCell ref="JN2:JO4"/>
    <mergeCell ref="JP2:JQ4"/>
    <mergeCell ref="IN23:IO25"/>
    <mergeCell ref="IP23:IQ25"/>
    <mergeCell ref="IR23:IS25"/>
    <mergeCell ref="IT23:IU25"/>
    <mergeCell ref="IV23:IW25"/>
    <mergeCell ref="IX23:IY25"/>
    <mergeCell ref="IZ23:JA25"/>
    <mergeCell ref="JB23:JC25"/>
    <mergeCell ref="JD23:JE25"/>
    <mergeCell ref="JF23:JG25"/>
    <mergeCell ref="JH23:JI25"/>
    <mergeCell ref="JJ23:JK25"/>
    <mergeCell ref="JL23:JM25"/>
    <mergeCell ref="JN23:JO25"/>
    <mergeCell ref="JP23:JQ25"/>
    <mergeCell ref="JA7:JA8"/>
    <mergeCell ref="IT7:IT8"/>
    <mergeCell ref="IU7:IU8"/>
    <mergeCell ref="IV10:IW10"/>
    <mergeCell ref="IV2:IW4"/>
    <mergeCell ref="IX7:IX8"/>
    <mergeCell ref="JC14:JD14"/>
    <mergeCell ref="JJ11:JJ12"/>
    <mergeCell ref="JK11:JK12"/>
    <mergeCell ref="JL11:JL12"/>
    <mergeCell ref="JC7:JC8"/>
    <mergeCell ref="JD7:JD8"/>
    <mergeCell ref="JE11:JE12"/>
    <mergeCell ref="JG11:JG12"/>
    <mergeCell ref="JH11:JH12"/>
    <mergeCell ref="JI11:JI12"/>
    <mergeCell ref="IW11:IW12"/>
    <mergeCell ref="IX11:IX12"/>
    <mergeCell ref="IY11:IY12"/>
    <mergeCell ref="JA11:JA12"/>
    <mergeCell ref="JB11:JB12"/>
    <mergeCell ref="JC11:JC12"/>
    <mergeCell ref="IZ11:IZ12"/>
    <mergeCell ref="IU11:IU12"/>
    <mergeCell ref="IV11:IV12"/>
    <mergeCell ref="JF2:JG4"/>
    <mergeCell ref="JH2:JI4"/>
    <mergeCell ref="JJ2:JK4"/>
    <mergeCell ref="JL6:JM6"/>
    <mergeCell ref="JL10:JM10"/>
    <mergeCell ref="JF6:JG6"/>
    <mergeCell ref="JF7:JF8"/>
    <mergeCell ref="JG7:JG8"/>
    <mergeCell ref="JH7:JH8"/>
    <mergeCell ref="JI7:JI8"/>
    <mergeCell ref="JJ7:JJ8"/>
    <mergeCell ref="JK7:JK8"/>
    <mergeCell ref="JL2:JM4"/>
    <mergeCell ref="JD2:JE4"/>
    <mergeCell ref="JE7:JE8"/>
    <mergeCell ref="JD11:JD12"/>
    <mergeCell ref="GM5:GV5"/>
    <mergeCell ref="GZ18:HI18"/>
    <mergeCell ref="HH19:HI19"/>
    <mergeCell ref="GZ29:HI29"/>
    <mergeCell ref="JO11:JO12"/>
    <mergeCell ref="JM11:JM12"/>
    <mergeCell ref="JL7:JL8"/>
    <mergeCell ref="JM7:JM8"/>
    <mergeCell ref="IU17:IV17"/>
    <mergeCell ref="IN11:IN12"/>
    <mergeCell ref="IN15:IO15"/>
    <mergeCell ref="IN16:IO16"/>
    <mergeCell ref="IP14:IQ14"/>
    <mergeCell ref="IP15:IQ15"/>
    <mergeCell ref="IP16:IQ16"/>
    <mergeCell ref="IU14:IV14"/>
    <mergeCell ref="IU15:IV15"/>
    <mergeCell ref="IU16:IV16"/>
    <mergeCell ref="IQ7:IQ8"/>
    <mergeCell ref="JF11:JF12"/>
    <mergeCell ref="GX2:GX19"/>
    <mergeCell ref="GZ15:HG15"/>
    <mergeCell ref="GZ16:HG16"/>
    <mergeCell ref="GZ6:HI12"/>
    <mergeCell ref="HM6:HV12"/>
    <mergeCell ref="HM15:HT15"/>
    <mergeCell ref="HM16:HT16"/>
    <mergeCell ref="HM18:HV18"/>
    <mergeCell ref="EZ5:FI5"/>
    <mergeCell ref="FZ18:GI18"/>
    <mergeCell ref="FZ6:GI12"/>
    <mergeCell ref="FM6:FV12"/>
    <mergeCell ref="EZ30:FI30"/>
    <mergeCell ref="FU21:FV21"/>
    <mergeCell ref="FM23:FT23"/>
    <mergeCell ref="FU23:FV23"/>
    <mergeCell ref="FU19:FV19"/>
    <mergeCell ref="FM19:FT20"/>
    <mergeCell ref="EZ27:FI27"/>
    <mergeCell ref="FU16:FV16"/>
    <mergeCell ref="GH15:GI15"/>
    <mergeCell ref="GH16:GI16"/>
    <mergeCell ref="FM29:FV29"/>
    <mergeCell ref="FZ27:GI27"/>
    <mergeCell ref="FZ28:GI28"/>
    <mergeCell ref="FZ29:GI29"/>
    <mergeCell ref="FM27:FV27"/>
    <mergeCell ref="FH21:FI21"/>
    <mergeCell ref="FZ15:GG15"/>
    <mergeCell ref="FZ16:GG16"/>
    <mergeCell ref="FM18:FV18"/>
    <mergeCell ref="GH23:GI23"/>
    <mergeCell ref="DM30:DV30"/>
    <mergeCell ref="DZ19:EG19"/>
    <mergeCell ref="CM16:CT16"/>
    <mergeCell ref="BZ31:CJ31"/>
    <mergeCell ref="EU21:EV21"/>
    <mergeCell ref="DZ21:EG21"/>
    <mergeCell ref="EH21:EI21"/>
    <mergeCell ref="DM6:DV12"/>
    <mergeCell ref="DM14:DV14"/>
    <mergeCell ref="DM15:DT15"/>
    <mergeCell ref="DM16:DT16"/>
    <mergeCell ref="DM18:DV18"/>
    <mergeCell ref="DU19:DV19"/>
    <mergeCell ref="DZ6:EI12"/>
    <mergeCell ref="EM6:EV12"/>
    <mergeCell ref="DZ14:EI14"/>
    <mergeCell ref="EM14:EV14"/>
    <mergeCell ref="EM18:EV18"/>
    <mergeCell ref="EH23:EI23"/>
    <mergeCell ref="DM19:DT20"/>
    <mergeCell ref="DZ27:EI27"/>
    <mergeCell ref="EM27:EV27"/>
    <mergeCell ref="CZ30:DI30"/>
    <mergeCell ref="CZ31:DI31"/>
    <mergeCell ref="DX2:DX19"/>
    <mergeCell ref="DZ3:EI4"/>
    <mergeCell ref="DZ5:EI5"/>
    <mergeCell ref="DM3:DV4"/>
    <mergeCell ref="EM19:ET20"/>
    <mergeCell ref="DM5:DV5"/>
    <mergeCell ref="EU19:EV19"/>
    <mergeCell ref="EK2:EK19"/>
    <mergeCell ref="EH16:EI16"/>
    <mergeCell ref="EH15:EI15"/>
    <mergeCell ref="EU15:EV15"/>
    <mergeCell ref="EU16:EV16"/>
    <mergeCell ref="EH19:EI19"/>
    <mergeCell ref="BZ32:CJ32"/>
    <mergeCell ref="BZ33:CJ33"/>
    <mergeCell ref="CM3:CV4"/>
    <mergeCell ref="CM5:CV5"/>
    <mergeCell ref="CM32:CW32"/>
    <mergeCell ref="BM32:BV32"/>
    <mergeCell ref="BM33:BV33"/>
    <mergeCell ref="CM31:CW31"/>
    <mergeCell ref="BM6:BV12"/>
    <mergeCell ref="BM14:BV14"/>
    <mergeCell ref="BM15:BT15"/>
    <mergeCell ref="BM16:BT16"/>
    <mergeCell ref="BU23:BV23"/>
    <mergeCell ref="BM31:BV31"/>
    <mergeCell ref="CM17:CV17"/>
    <mergeCell ref="CM28:CV28"/>
    <mergeCell ref="CM29:CV29"/>
    <mergeCell ref="BZ15:CG15"/>
    <mergeCell ref="CZ29:DI29"/>
    <mergeCell ref="BZ16:CG16"/>
    <mergeCell ref="BH19:BI19"/>
    <mergeCell ref="CU23:CV23"/>
    <mergeCell ref="BZ19:CG20"/>
    <mergeCell ref="BM19:BT20"/>
    <mergeCell ref="BM21:BT22"/>
    <mergeCell ref="BM23:BT24"/>
    <mergeCell ref="CZ19:DG20"/>
    <mergeCell ref="BX2:BX19"/>
    <mergeCell ref="BM5:BV5"/>
    <mergeCell ref="BM3:BV4"/>
    <mergeCell ref="AZ3:BI4"/>
    <mergeCell ref="AZ5:BI5"/>
    <mergeCell ref="AZ6:BI12"/>
    <mergeCell ref="AZ14:BI14"/>
    <mergeCell ref="AZ18:BI18"/>
    <mergeCell ref="BZ3:CI4"/>
    <mergeCell ref="BZ5:CI5"/>
    <mergeCell ref="CZ16:DG16"/>
    <mergeCell ref="AZ27:BI27"/>
    <mergeCell ref="CM15:CT15"/>
    <mergeCell ref="CZ3:DI4"/>
    <mergeCell ref="CZ5:DI5"/>
    <mergeCell ref="AA3:AD6"/>
    <mergeCell ref="AE3:AH6"/>
    <mergeCell ref="AE15:AH18"/>
    <mergeCell ref="C7:F10"/>
    <mergeCell ref="G7:J10"/>
    <mergeCell ref="AA15:AD18"/>
    <mergeCell ref="BY35:DK35"/>
    <mergeCell ref="CK2:CK19"/>
    <mergeCell ref="CX2:CX19"/>
    <mergeCell ref="DK2:DK19"/>
    <mergeCell ref="CH15:CI15"/>
    <mergeCell ref="CH16:CI16"/>
    <mergeCell ref="CU15:CV15"/>
    <mergeCell ref="CU16:CV16"/>
    <mergeCell ref="DH15:DI15"/>
    <mergeCell ref="DH16:DI16"/>
    <mergeCell ref="BZ6:CI12"/>
    <mergeCell ref="BZ14:CI14"/>
    <mergeCell ref="BZ18:CI18"/>
    <mergeCell ref="BZ29:CI29"/>
    <mergeCell ref="BZ30:CI30"/>
    <mergeCell ref="CZ6:DI12"/>
    <mergeCell ref="CM13:CV13"/>
    <mergeCell ref="CZ14:DI14"/>
    <mergeCell ref="DH21:DI21"/>
    <mergeCell ref="DH22:DI22"/>
    <mergeCell ref="CU19:CV19"/>
    <mergeCell ref="AM15:AT15"/>
    <mergeCell ref="AM16:AT16"/>
    <mergeCell ref="AZ15:BG15"/>
    <mergeCell ref="AZ16:BG16"/>
    <mergeCell ref="AX2:AX19"/>
    <mergeCell ref="AM3:AV4"/>
    <mergeCell ref="CH19:CI19"/>
    <mergeCell ref="AU15:AV15"/>
    <mergeCell ref="AU16:AV16"/>
    <mergeCell ref="BU15:BV15"/>
    <mergeCell ref="BU16:BV16"/>
    <mergeCell ref="BU21:BV21"/>
    <mergeCell ref="CM6:CV12"/>
    <mergeCell ref="AM19:AT20"/>
    <mergeCell ref="AM21:AT22"/>
    <mergeCell ref="G11:J14"/>
    <mergeCell ref="AE7:AH10"/>
    <mergeCell ref="S11:V14"/>
    <mergeCell ref="W11:Z14"/>
    <mergeCell ref="AA11:AD14"/>
    <mergeCell ref="AE11:AH14"/>
    <mergeCell ref="W7:Z10"/>
    <mergeCell ref="K11:N14"/>
    <mergeCell ref="O11:R14"/>
    <mergeCell ref="AA7:AD10"/>
    <mergeCell ref="AO59:AO64"/>
    <mergeCell ref="AP59:AP61"/>
    <mergeCell ref="AP62:AP64"/>
    <mergeCell ref="AO53:AO58"/>
    <mergeCell ref="AP53:AP55"/>
    <mergeCell ref="AP50:AP52"/>
    <mergeCell ref="AP56:AP58"/>
    <mergeCell ref="AM28:AV28"/>
    <mergeCell ref="AO47:AO52"/>
    <mergeCell ref="AP47:AP49"/>
    <mergeCell ref="AM33:AV33"/>
    <mergeCell ref="AL35:BX35"/>
    <mergeCell ref="AM29:AV29"/>
    <mergeCell ref="AZ28:BI28"/>
    <mergeCell ref="AZ29:BI29"/>
    <mergeCell ref="AZ33:BI33"/>
    <mergeCell ref="BM28:BV28"/>
    <mergeCell ref="BM29:BV29"/>
    <mergeCell ref="AZ30:BI30"/>
    <mergeCell ref="AZ31:BI31"/>
    <mergeCell ref="BM30:BV30"/>
    <mergeCell ref="AM32:AV32"/>
    <mergeCell ref="AZ32:BI32"/>
    <mergeCell ref="JQ11:JQ12"/>
    <mergeCell ref="IZ6:JA6"/>
    <mergeCell ref="IZ10:JA10"/>
    <mergeCell ref="JB6:JC6"/>
    <mergeCell ref="JH6:JI6"/>
    <mergeCell ref="JH10:JI10"/>
    <mergeCell ref="IX6:IY6"/>
    <mergeCell ref="IX10:IY10"/>
    <mergeCell ref="JF10:JG10"/>
    <mergeCell ref="JD6:JE6"/>
    <mergeCell ref="JN6:JO6"/>
    <mergeCell ref="JN10:JO10"/>
    <mergeCell ref="JJ6:JK6"/>
    <mergeCell ref="JJ10:JK10"/>
    <mergeCell ref="JB10:JC10"/>
    <mergeCell ref="JD10:JE10"/>
    <mergeCell ref="JP6:JQ6"/>
    <mergeCell ref="JP10:JQ10"/>
    <mergeCell ref="JQ7:JQ8"/>
    <mergeCell ref="IY7:IY8"/>
    <mergeCell ref="IZ7:IZ8"/>
    <mergeCell ref="JO7:JO8"/>
    <mergeCell ref="JP7:JP8"/>
    <mergeCell ref="JP11:JP12"/>
    <mergeCell ref="P35:U35"/>
    <mergeCell ref="DZ29:EI29"/>
    <mergeCell ref="EM28:EV28"/>
    <mergeCell ref="EM29:EV29"/>
    <mergeCell ref="HH21:HI21"/>
    <mergeCell ref="FH23:FI23"/>
    <mergeCell ref="AM31:AV31"/>
    <mergeCell ref="CM30:CV30"/>
    <mergeCell ref="DH19:DI19"/>
    <mergeCell ref="O31:R34"/>
    <mergeCell ref="AI2:AJ34"/>
    <mergeCell ref="AA27:AD30"/>
    <mergeCell ref="AE27:AH30"/>
    <mergeCell ref="S3:V6"/>
    <mergeCell ref="W3:Z6"/>
    <mergeCell ref="S7:V10"/>
    <mergeCell ref="D2:AH2"/>
    <mergeCell ref="G3:J6"/>
    <mergeCell ref="K3:N6"/>
    <mergeCell ref="O3:R6"/>
    <mergeCell ref="W23:Z26"/>
    <mergeCell ref="K31:N34"/>
    <mergeCell ref="W15:Z18"/>
    <mergeCell ref="BM27:BV27"/>
    <mergeCell ref="JN11:JN12"/>
    <mergeCell ref="DZ15:EG15"/>
    <mergeCell ref="DZ16:EG16"/>
    <mergeCell ref="EM15:ET15"/>
    <mergeCell ref="EM16:ET16"/>
    <mergeCell ref="DZ18:EI18"/>
    <mergeCell ref="FM14:FV14"/>
    <mergeCell ref="FZ14:GI14"/>
    <mergeCell ref="FM15:FT15"/>
    <mergeCell ref="GK2:GK19"/>
    <mergeCell ref="FH16:FI16"/>
    <mergeCell ref="FH15:FI15"/>
    <mergeCell ref="FU15:FV15"/>
    <mergeCell ref="JN7:JN8"/>
    <mergeCell ref="FM5:FV5"/>
    <mergeCell ref="HM5:HV5"/>
    <mergeCell ref="GM3:GV4"/>
    <mergeCell ref="EM3:EV4"/>
    <mergeCell ref="EM5:EV5"/>
    <mergeCell ref="EZ18:FI18"/>
    <mergeCell ref="FH19:FI19"/>
    <mergeCell ref="FM16:FT16"/>
    <mergeCell ref="EZ19:FG20"/>
    <mergeCell ref="EZ3:FI4"/>
    <mergeCell ref="B3:B7"/>
    <mergeCell ref="B16:B21"/>
    <mergeCell ref="AU19:AV19"/>
    <mergeCell ref="AU21:AV21"/>
    <mergeCell ref="AU23:AV23"/>
    <mergeCell ref="AM14:AV14"/>
    <mergeCell ref="C19:F22"/>
    <mergeCell ref="G19:J22"/>
    <mergeCell ref="K19:N22"/>
    <mergeCell ref="O19:R22"/>
    <mergeCell ref="S19:V22"/>
    <mergeCell ref="W19:Z22"/>
    <mergeCell ref="AA19:AD22"/>
    <mergeCell ref="AE19:AH22"/>
    <mergeCell ref="C23:F26"/>
    <mergeCell ref="G23:J26"/>
    <mergeCell ref="AA23:AD26"/>
    <mergeCell ref="AE23:AH26"/>
    <mergeCell ref="K7:N10"/>
    <mergeCell ref="K23:N26"/>
    <mergeCell ref="O23:R26"/>
    <mergeCell ref="S23:V26"/>
    <mergeCell ref="O7:R10"/>
    <mergeCell ref="C11:F14"/>
    <mergeCell ref="B28:B34"/>
    <mergeCell ref="C31:F34"/>
    <mergeCell ref="S27:V30"/>
    <mergeCell ref="W27:Z30"/>
    <mergeCell ref="S31:V34"/>
    <mergeCell ref="W31:Z34"/>
    <mergeCell ref="AA31:AD34"/>
    <mergeCell ref="AE31:AH34"/>
    <mergeCell ref="G27:J30"/>
    <mergeCell ref="C27:F30"/>
    <mergeCell ref="G31:J34"/>
    <mergeCell ref="AK2:AK19"/>
    <mergeCell ref="C15:F18"/>
    <mergeCell ref="G15:J18"/>
    <mergeCell ref="K15:N18"/>
    <mergeCell ref="O15:R18"/>
    <mergeCell ref="CZ15:DG15"/>
    <mergeCell ref="DU23:DV23"/>
    <mergeCell ref="DM27:DV27"/>
    <mergeCell ref="AM30:AV30"/>
    <mergeCell ref="K27:N30"/>
    <mergeCell ref="O27:R30"/>
    <mergeCell ref="DM28:DV28"/>
    <mergeCell ref="BM18:BV18"/>
    <mergeCell ref="S15:V18"/>
    <mergeCell ref="BZ27:CI27"/>
    <mergeCell ref="BZ28:CI28"/>
    <mergeCell ref="CU25:CV25"/>
    <mergeCell ref="CZ18:DI18"/>
    <mergeCell ref="BH21:BI21"/>
    <mergeCell ref="DU16:DV16"/>
    <mergeCell ref="DU15:DV15"/>
    <mergeCell ref="DU21:DV21"/>
    <mergeCell ref="DM29:DV29"/>
    <mergeCell ref="C3:F6"/>
    <mergeCell ref="IZ45:JE45"/>
    <mergeCell ref="IT45:IY45"/>
    <mergeCell ref="IN45:IS45"/>
    <mergeCell ref="JF45:JK45"/>
    <mergeCell ref="JL45:JQ45"/>
    <mergeCell ref="DM32:DW32"/>
    <mergeCell ref="GZ27:HI27"/>
    <mergeCell ref="EM30:EV30"/>
    <mergeCell ref="EY35:GK35"/>
    <mergeCell ref="GL35:HX35"/>
    <mergeCell ref="GZ28:HI28"/>
    <mergeCell ref="GZ30:HI30"/>
    <mergeCell ref="GM27:GV27"/>
    <mergeCell ref="GM28:GV28"/>
    <mergeCell ref="GM29:GV29"/>
    <mergeCell ref="GM30:GW30"/>
    <mergeCell ref="JL44:JQ44"/>
    <mergeCell ref="IN44:IS44"/>
    <mergeCell ref="DL35:EX35"/>
    <mergeCell ref="FZ30:GI30"/>
    <mergeCell ref="EZ28:FI28"/>
    <mergeCell ref="EZ29:FI29"/>
    <mergeCell ref="FM28:FV28"/>
    <mergeCell ref="FM30:FV30"/>
  </mergeCells>
  <phoneticPr fontId="1" type="noConversion"/>
  <conditionalFormatting sqref="IN27:IO33">
    <cfRule type="containsText" dxfId="30" priority="25" operator="containsText" text="Ikke relevant">
      <formula>NOT(ISERROR(SEARCH("Ikke relevant",IN27)))</formula>
    </cfRule>
  </conditionalFormatting>
  <conditionalFormatting sqref="IN27:IS34">
    <cfRule type="notContainsText" dxfId="29" priority="24" operator="notContains" text="Ikke relevant">
      <formula>ISERROR(SEARCH("Ikke relevant",IN27))</formula>
    </cfRule>
  </conditionalFormatting>
  <conditionalFormatting sqref="IN27:IY34">
    <cfRule type="containsText" dxfId="28" priority="16" operator="containsText" text="FALSE">
      <formula>NOT(ISERROR(SEARCH("FALSE",IN27)))</formula>
    </cfRule>
    <cfRule type="cellIs" dxfId="27" priority="18" operator="equal">
      <formula>0</formula>
    </cfRule>
    <cfRule type="cellIs" dxfId="26" priority="19" operator="equal">
      <formula>11</formula>
    </cfRule>
  </conditionalFormatting>
  <conditionalFormatting sqref="IT27:IY34">
    <cfRule type="containsText" dxfId="25" priority="17" operator="containsText" text="Ikke relevant">
      <formula>NOT(ISERROR(SEARCH("Ikke relevant",IT27)))</formula>
    </cfRule>
    <cfRule type="notContainsText" dxfId="24" priority="20" operator="notContains" text="Ikke relevant">
      <formula>ISERROR(SEARCH("Ikke relevant",IT27))</formula>
    </cfRule>
  </conditionalFormatting>
  <conditionalFormatting sqref="IZ27:JE33">
    <cfRule type="notContainsText" dxfId="23" priority="15" operator="notContains" text="Ikke relevant">
      <formula>ISERROR(SEARCH("Ikke relevant",IZ27))</formula>
    </cfRule>
  </conditionalFormatting>
  <conditionalFormatting sqref="IZ27:JQ33">
    <cfRule type="cellIs" dxfId="22" priority="1" operator="equal">
      <formula>11</formula>
    </cfRule>
    <cfRule type="cellIs" dxfId="21" priority="2" operator="equal">
      <formula>0</formula>
    </cfRule>
    <cfRule type="containsText" dxfId="20" priority="3" operator="containsText" text="FALSE">
      <formula>NOT(ISERROR(SEARCH("FALSE",IZ27)))</formula>
    </cfRule>
    <cfRule type="containsText" dxfId="19" priority="4" operator="containsText" text="Ikke relevant">
      <formula>NOT(ISERROR(SEARCH("Ikke relevant",IZ27)))</formula>
    </cfRule>
  </conditionalFormatting>
  <conditionalFormatting sqref="JF27:JK33">
    <cfRule type="notContainsText" dxfId="18" priority="10" operator="notContains" text="Ikke relevant">
      <formula>ISERROR(SEARCH("Ikke relevant",JF27))</formula>
    </cfRule>
  </conditionalFormatting>
  <conditionalFormatting sqref="JL27:JQ33">
    <cfRule type="notContainsText" dxfId="17" priority="5" operator="notContains" text="Ikke relevant">
      <formula>ISERROR(SEARCH("Ikke relevant",JL27))</formula>
    </cfRule>
  </conditionalFormatting>
  <dataValidations count="3">
    <dataValidation type="list" allowBlank="1" showInputMessage="1" showErrorMessage="1" sqref="BH15 AU15:AV15 BU15 CH15 CU15 DH15 DU15 EH15 EU15 FH15 FU15 GH15 GU15 HH15 HU15">
      <formula1>$IN$14:$IN$18</formula1>
    </dataValidation>
    <dataValidation type="list" allowBlank="1" showInputMessage="1" showErrorMessage="1" sqref="AU16 BH16 BU16 CH16 CU16 DH16 DU16 EH16 EU16 FH16 FU16 GH16 GU16 HH16 HU16">
      <formula1>$IP$14:$IP$18</formula1>
    </dataValidation>
    <dataValidation type="list" allowBlank="1" showInputMessage="1" showErrorMessage="1" sqref="CH19:CI19 BH23:BI23 BH21:BI21 BH19:BI19 BU23:BV23 BU21:BV21 BU19:BV19 CU21:CV21 CU25:CV25 CU23:CV23 CU19:CV19 DH25:DI25 BU25:BV25 AU19:AV19 DH19:DI19 DU23:DV23 DU21:DV21 DU19:DV19 EU23:EV23 EU21:EV21 EU19:EV19 FH23:FI23 FH21:FI21 FH19:FI19 FU23:FV23 FU21:FV21 FU19:FV19 GH23:GI23 GH21:GI21 GH19:GI19 GU23:GV23 GU21:GV21 GU19:GV19 BH25:BI25 HH23:HI23 HH21:HI21 HH19:HI19 HU21:HV21 HU19:HV19 AU25:AV25 AU23:AV23 AU21:AV21 DH21:DI21 EH23:EI23 EH21:EI21 EH19:EI19 HU23:HV23 DH23">
      <formula1>$IU$14:$IU$19</formula1>
    </dataValidation>
  </dataValidations>
  <hyperlinks>
    <hyperlink ref="DM33" r:id="rId1"/>
    <hyperlink ref="FM32" r:id="rId2"/>
  </hyperlinks>
  <pageMargins left="0.7" right="0.7" top="0.75" bottom="0.75" header="0.3" footer="0.3"/>
  <pageSetup paperSize="9" orientation="portrait" r:id="rId3"/>
  <ignoredErrors>
    <ignoredError sqref="IT36 IP36" formula="1"/>
  </ignoredErrors>
  <drawing r:id="rId4"/>
  <extLst>
    <ext xmlns:x14="http://schemas.microsoft.com/office/spreadsheetml/2009/9/main" uri="{78C0D931-6437-407d-A8EE-F0AAD7539E65}">
      <x14:conditionalFormattings>
        <x14:conditionalFormatting xmlns:xm="http://schemas.microsoft.com/office/excel/2006/main">
          <x14:cfRule type="expression" priority="160" id="{AC531705-A8F5-4E10-94A7-2CF84142D72E}">
            <xm:f>'Data Projekt'!$AF$27=TRUE</xm:f>
            <x14:dxf>
              <fill>
                <patternFill>
                  <bgColor rgb="FFFF0000"/>
                </patternFill>
              </fill>
            </x14:dxf>
          </x14:cfRule>
          <xm:sqref>C3:J10</xm:sqref>
        </x14:conditionalFormatting>
        <x14:conditionalFormatting xmlns:xm="http://schemas.microsoft.com/office/excel/2006/main">
          <x14:cfRule type="expression" priority="159" id="{3520C37D-581D-4F07-81AF-5CFC4B8BDB10}">
            <xm:f>'Data Projekt'!$X$27=TRUE</xm:f>
            <x14:dxf>
              <fill>
                <patternFill>
                  <bgColor rgb="FFFF0000"/>
                </patternFill>
              </fill>
            </x14:dxf>
          </x14:cfRule>
          <xm:sqref>C11:J18</xm:sqref>
        </x14:conditionalFormatting>
        <x14:conditionalFormatting xmlns:xm="http://schemas.microsoft.com/office/excel/2006/main">
          <x14:cfRule type="expression" priority="154" id="{68E37426-CBA6-44CA-9A4C-F22750E4267E}">
            <xm:f>'Data Projekt'!$P$27</xm:f>
            <x14:dxf>
              <fill>
                <patternFill>
                  <bgColor rgb="FFFF0000"/>
                </patternFill>
              </fill>
            </x14:dxf>
          </x14:cfRule>
          <xm:sqref>C19:J26</xm:sqref>
        </x14:conditionalFormatting>
        <x14:conditionalFormatting xmlns:xm="http://schemas.microsoft.com/office/excel/2006/main">
          <x14:cfRule type="expression" priority="158" id="{806FA2F3-A60C-4375-ABF3-E7B8DD9AA1B9}">
            <xm:f>'Data Projekt'!$H$27</xm:f>
            <x14:dxf>
              <fill>
                <patternFill>
                  <bgColor rgb="FFFF0000"/>
                </patternFill>
              </fill>
            </x14:dxf>
          </x14:cfRule>
          <xm:sqref>C27:J34</xm:sqref>
        </x14:conditionalFormatting>
        <x14:conditionalFormatting xmlns:xm="http://schemas.microsoft.com/office/excel/2006/main">
          <x14:cfRule type="expression" priority="163" id="{F400E954-5B78-49FB-9815-F627F63A1F82}">
            <xm:f>OR('Data Projekt'!H27:AM27=TRUE)</xm:f>
            <x14:dxf>
              <fill>
                <patternFill>
                  <bgColor rgb="FFFF0000"/>
                </patternFill>
              </fill>
            </x14:dxf>
          </x14:cfRule>
          <xm:sqref>D2</xm:sqref>
        </x14:conditionalFormatting>
        <x14:conditionalFormatting xmlns:xm="http://schemas.microsoft.com/office/excel/2006/main">
          <x14:cfRule type="expression" priority="147" id="{6B989672-DFA3-4396-BA17-B693BB73B49B}">
            <xm:f>'Data Projekt'!$AH$27</xm:f>
            <x14:dxf>
              <fill>
                <patternFill>
                  <bgColor rgb="FFFF0000"/>
                </patternFill>
              </fill>
            </x14:dxf>
          </x14:cfRule>
          <xm:sqref>K3:R10</xm:sqref>
        </x14:conditionalFormatting>
        <x14:conditionalFormatting xmlns:xm="http://schemas.microsoft.com/office/excel/2006/main">
          <x14:cfRule type="expression" priority="150" id="{9C17C8C8-F4A3-4453-BFCE-08C2605BCF98}">
            <xm:f>'Data Projekt'!$Z$27</xm:f>
            <x14:dxf>
              <fill>
                <patternFill>
                  <bgColor rgb="FFFF0000"/>
                </patternFill>
              </fill>
            </x14:dxf>
          </x14:cfRule>
          <xm:sqref>K11:R18</xm:sqref>
        </x14:conditionalFormatting>
        <x14:conditionalFormatting xmlns:xm="http://schemas.microsoft.com/office/excel/2006/main">
          <x14:cfRule type="expression" priority="153" id="{11AFCFA7-AAD2-4537-840A-E5FD00B17D9F}">
            <xm:f>'Data Projekt'!$R$27</xm:f>
            <x14:dxf>
              <fill>
                <patternFill>
                  <bgColor rgb="FFFF0000"/>
                </patternFill>
              </fill>
            </x14:dxf>
          </x14:cfRule>
          <xm:sqref>K19:R26</xm:sqref>
        </x14:conditionalFormatting>
        <x14:conditionalFormatting xmlns:xm="http://schemas.microsoft.com/office/excel/2006/main">
          <x14:cfRule type="expression" priority="157" id="{93CD39C9-E299-4663-BE46-53D731B45955}">
            <xm:f>'Data Projekt'!$J$27</xm:f>
            <x14:dxf>
              <fill>
                <patternFill>
                  <bgColor rgb="FFFF0000"/>
                </patternFill>
              </fill>
            </x14:dxf>
          </x14:cfRule>
          <xm:sqref>K27:R34</xm:sqref>
        </x14:conditionalFormatting>
        <x14:conditionalFormatting xmlns:xm="http://schemas.microsoft.com/office/excel/2006/main">
          <x14:cfRule type="expression" priority="146" id="{182840D2-6F0E-4F0E-B3E4-7C297FC1E6AF}">
            <xm:f>'Data Projekt'!$AJ$27</xm:f>
            <x14:dxf>
              <fill>
                <patternFill>
                  <bgColor rgb="FFFF0000"/>
                </patternFill>
              </fill>
            </x14:dxf>
          </x14:cfRule>
          <xm:sqref>S3:Z10</xm:sqref>
        </x14:conditionalFormatting>
        <x14:conditionalFormatting xmlns:xm="http://schemas.microsoft.com/office/excel/2006/main">
          <x14:cfRule type="expression" priority="149" id="{F1263273-CC5C-4B6D-9EE6-5A877064B60B}">
            <xm:f>'Data Projekt'!$AB$27</xm:f>
            <x14:dxf>
              <fill>
                <patternFill>
                  <bgColor rgb="FFFF0000"/>
                </patternFill>
              </fill>
            </x14:dxf>
          </x14:cfRule>
          <xm:sqref>S11:Z18</xm:sqref>
        </x14:conditionalFormatting>
        <x14:conditionalFormatting xmlns:xm="http://schemas.microsoft.com/office/excel/2006/main">
          <x14:cfRule type="expression" priority="152" id="{00CD7CA4-915E-4125-8E1F-DA0B778BC518}">
            <xm:f>'Data Projekt'!$T$27</xm:f>
            <x14:dxf>
              <fill>
                <patternFill>
                  <bgColor rgb="FFFF0000"/>
                </patternFill>
              </fill>
            </x14:dxf>
          </x14:cfRule>
          <xm:sqref>S19:Z26</xm:sqref>
        </x14:conditionalFormatting>
        <x14:conditionalFormatting xmlns:xm="http://schemas.microsoft.com/office/excel/2006/main">
          <x14:cfRule type="expression" priority="156" id="{FE2C2A77-9D45-4CB2-A09E-75F9B468B02B}">
            <xm:f>'Data Projekt'!$L$27</xm:f>
            <x14:dxf>
              <fill>
                <patternFill>
                  <bgColor rgb="FFFF0000"/>
                </patternFill>
              </fill>
            </x14:dxf>
          </x14:cfRule>
          <xm:sqref>S27:Z34</xm:sqref>
        </x14:conditionalFormatting>
        <x14:conditionalFormatting xmlns:xm="http://schemas.microsoft.com/office/excel/2006/main">
          <x14:cfRule type="expression" priority="145" id="{40306E69-F295-47A4-B188-774FA3280876}">
            <xm:f>'Data Projekt'!$AL$27</xm:f>
            <x14:dxf>
              <fill>
                <patternFill>
                  <bgColor rgb="FFFF0000"/>
                </patternFill>
              </fill>
            </x14:dxf>
          </x14:cfRule>
          <xm:sqref>AA3:AH10</xm:sqref>
        </x14:conditionalFormatting>
        <x14:conditionalFormatting xmlns:xm="http://schemas.microsoft.com/office/excel/2006/main">
          <x14:cfRule type="expression" priority="148" id="{F278B620-B3B3-4C3C-B4F1-2195CD09ECB7}">
            <xm:f>'Data Projekt'!$AD$27</xm:f>
            <x14:dxf>
              <fill>
                <patternFill>
                  <bgColor rgb="FFFF0000"/>
                </patternFill>
              </fill>
            </x14:dxf>
          </x14:cfRule>
          <xm:sqref>AA11:AH18</xm:sqref>
        </x14:conditionalFormatting>
        <x14:conditionalFormatting xmlns:xm="http://schemas.microsoft.com/office/excel/2006/main">
          <x14:cfRule type="expression" priority="151" id="{0DBE205D-B7C6-4F9B-8621-BBF564FBAD87}">
            <xm:f>'Data Projekt'!$V$27</xm:f>
            <x14:dxf>
              <fill>
                <patternFill>
                  <bgColor rgb="FFFF0000"/>
                </patternFill>
              </fill>
            </x14:dxf>
          </x14:cfRule>
          <xm:sqref>AA19:AH26</xm:sqref>
        </x14:conditionalFormatting>
        <x14:conditionalFormatting xmlns:xm="http://schemas.microsoft.com/office/excel/2006/main">
          <x14:cfRule type="expression" priority="155" id="{DB1516C5-3BA4-43DE-8B56-BCB03F3C95E4}">
            <xm:f>'Data Projekt'!$N$27</xm:f>
            <x14:dxf>
              <fill>
                <patternFill>
                  <bgColor rgb="FFFF0000"/>
                </patternFill>
              </fill>
            </x14:dxf>
          </x14:cfRule>
          <xm:sqref>AA27:AH34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E6" sqref="E6:E29"/>
    </sheetView>
  </sheetViews>
  <sheetFormatPr defaultRowHeight="15" x14ac:dyDescent="0.25"/>
  <cols>
    <col min="1" max="1" width="35.85546875" customWidth="1"/>
    <col min="5" max="5" width="20.7109375" customWidth="1"/>
    <col min="8" max="8" width="25.140625" customWidth="1"/>
  </cols>
  <sheetData>
    <row r="1" spans="1:9" x14ac:dyDescent="0.25">
      <c r="B1" s="866" t="s">
        <v>14</v>
      </c>
      <c r="C1" s="866"/>
      <c r="D1" s="866"/>
      <c r="E1" s="866"/>
      <c r="F1" s="866" t="s">
        <v>28</v>
      </c>
      <c r="G1" s="866"/>
      <c r="H1" s="866"/>
      <c r="I1">
        <v>0</v>
      </c>
    </row>
    <row r="2" spans="1:9" x14ac:dyDescent="0.25">
      <c r="A2" t="s">
        <v>31</v>
      </c>
      <c r="B2" s="867" t="s">
        <v>32</v>
      </c>
      <c r="C2" s="867"/>
      <c r="D2" s="867"/>
      <c r="E2" s="867"/>
      <c r="F2" s="867" t="s">
        <v>33</v>
      </c>
      <c r="G2" s="867"/>
      <c r="H2" s="867"/>
    </row>
    <row r="3" spans="1:9" x14ac:dyDescent="0.25">
      <c r="A3" t="s">
        <v>34</v>
      </c>
      <c r="B3" s="867" t="s">
        <v>35</v>
      </c>
      <c r="C3" s="867"/>
      <c r="D3" s="867"/>
      <c r="E3" s="867"/>
      <c r="F3" s="867" t="s">
        <v>36</v>
      </c>
      <c r="G3" s="867"/>
      <c r="H3" s="867"/>
    </row>
    <row r="4" spans="1:9" x14ac:dyDescent="0.25">
      <c r="A4" t="s">
        <v>37</v>
      </c>
      <c r="B4" s="867" t="s">
        <v>38</v>
      </c>
      <c r="C4" s="867"/>
      <c r="D4" s="867"/>
      <c r="E4" s="867"/>
      <c r="F4" s="867"/>
      <c r="G4" s="867"/>
      <c r="H4" s="867"/>
    </row>
    <row r="5" spans="1:9" x14ac:dyDescent="0.25">
      <c r="A5" t="s">
        <v>8</v>
      </c>
      <c r="B5" t="s">
        <v>39</v>
      </c>
      <c r="C5" t="s">
        <v>10</v>
      </c>
      <c r="D5" s="366" t="s">
        <v>5</v>
      </c>
      <c r="E5" t="s">
        <v>40</v>
      </c>
      <c r="F5" s="366" t="s">
        <v>39</v>
      </c>
      <c r="G5" s="366" t="s">
        <v>5</v>
      </c>
      <c r="H5" t="s">
        <v>40</v>
      </c>
    </row>
    <row r="6" spans="1:9" x14ac:dyDescent="0.25">
      <c r="A6" s="420" t="str">
        <f>Projektspørgsmål!AX2</f>
        <v>Geografisk placering</v>
      </c>
      <c r="B6" t="str">
        <f>Projektspørgsmål!$IN$7</f>
        <v>klik her</v>
      </c>
      <c r="C6" s="366">
        <f>'Data Projekt'!F2</f>
        <v>0</v>
      </c>
      <c r="D6" s="366">
        <v>0</v>
      </c>
      <c r="E6" s="424" t="str">
        <f>IF(C6=0,"Ikke udfyldt",_xlfn.CONCAT($B$2,A6,$B$3,B6,$B$4))</f>
        <v>Ikke udfyldt</v>
      </c>
      <c r="F6" s="366">
        <f>'Data Projekt'!G2</f>
        <v>0</v>
      </c>
      <c r="G6" s="366">
        <v>0</v>
      </c>
      <c r="H6" s="424" t="str">
        <f t="shared" ref="H6:H29" si="0">IF(F6=0,"Ikke udfyldt",_xlfn.CONCAT($F$2,A6,$F$3))</f>
        <v>Ikke udfyldt</v>
      </c>
    </row>
    <row r="7" spans="1:9" x14ac:dyDescent="0.25">
      <c r="A7" s="420" t="str">
        <f>Projektspørgsmål!BK2</f>
        <v>Fortættet byudvikling</v>
      </c>
      <c r="B7" t="str">
        <f>Projektspørgsmål!$IP$7</f>
        <v>klik her</v>
      </c>
      <c r="C7" s="366">
        <f>'Data Projekt'!F3</f>
        <v>0</v>
      </c>
      <c r="D7" s="366">
        <v>0</v>
      </c>
      <c r="E7" s="424" t="str">
        <f t="shared" ref="E7:E29" si="1">IF(C7=0,"Ikke udfyldt",_xlfn.CONCAT($B$2,A7,$B$3,B7,$B$4))</f>
        <v>Ikke udfyldt</v>
      </c>
      <c r="F7" s="366">
        <f>'Data Projekt'!G3</f>
        <v>0</v>
      </c>
      <c r="G7" s="366">
        <v>0</v>
      </c>
      <c r="H7" s="424" t="str">
        <f t="shared" si="0"/>
        <v>Ikke udfyldt</v>
      </c>
    </row>
    <row r="8" spans="1:9" x14ac:dyDescent="0.25">
      <c r="A8" s="356" t="str">
        <f>Projektspørgsmål!BX2</f>
        <v xml:space="preserve">Naturudlæg </v>
      </c>
      <c r="B8" t="str">
        <f>Projektspørgsmål!$IR$7</f>
        <v>klik her</v>
      </c>
      <c r="C8" s="366">
        <f>'Data Projekt'!F4</f>
        <v>0</v>
      </c>
      <c r="D8" s="366">
        <v>0</v>
      </c>
      <c r="E8" s="424" t="str">
        <f t="shared" si="1"/>
        <v>Ikke udfyldt</v>
      </c>
      <c r="F8" s="366">
        <f>'Data Projekt'!G4</f>
        <v>0</v>
      </c>
      <c r="G8" s="366">
        <v>0</v>
      </c>
      <c r="H8" s="424" t="str">
        <f t="shared" si="0"/>
        <v>Ikke udfyldt</v>
      </c>
    </row>
    <row r="9" spans="1:9" x14ac:dyDescent="0.25">
      <c r="A9" s="356" t="str">
        <f>Projektspørgsmål!CK2</f>
        <v xml:space="preserve">Biofaktor </v>
      </c>
      <c r="B9" t="str">
        <f>Projektspørgsmål!$IT$7</f>
        <v>klik her</v>
      </c>
      <c r="C9" s="366">
        <f>'Data Projekt'!F5</f>
        <v>0</v>
      </c>
      <c r="D9" s="366">
        <v>0</v>
      </c>
      <c r="E9" s="424" t="str">
        <f t="shared" si="1"/>
        <v>Ikke udfyldt</v>
      </c>
      <c r="F9" s="366">
        <f>'Data Projekt'!G5</f>
        <v>0</v>
      </c>
      <c r="G9" s="366">
        <v>0</v>
      </c>
      <c r="H9" s="424" t="str">
        <f t="shared" si="0"/>
        <v>Ikke udfyldt</v>
      </c>
    </row>
    <row r="10" spans="1:9" x14ac:dyDescent="0.25">
      <c r="A10" s="356" t="str">
        <f>Projektspørgsmål!CX2</f>
        <v>Grønne kvaliteter</v>
      </c>
      <c r="B10" t="str">
        <f>Projektspørgsmål!$IV$7</f>
        <v>klik her</v>
      </c>
      <c r="C10" s="366">
        <f>'Data Projekt'!F6</f>
        <v>0</v>
      </c>
      <c r="D10" s="366">
        <v>0</v>
      </c>
      <c r="E10" s="424" t="str">
        <f t="shared" si="1"/>
        <v>Ikke udfyldt</v>
      </c>
      <c r="F10" s="366">
        <f>'Data Projekt'!G6</f>
        <v>0</v>
      </c>
      <c r="G10" s="366">
        <v>0</v>
      </c>
      <c r="H10" s="424" t="str">
        <f t="shared" si="0"/>
        <v>Ikke udfyldt</v>
      </c>
    </row>
    <row r="11" spans="1:9" x14ac:dyDescent="0.25">
      <c r="A11" s="356" t="str">
        <f>Projektspørgsmål!DK2</f>
        <v>Blå kvaliteter</v>
      </c>
      <c r="B11" t="str">
        <f>Projektspørgsmål!$IX$7</f>
        <v>klik her</v>
      </c>
      <c r="C11" s="366">
        <f>'Data Projekt'!F7</f>
        <v>0</v>
      </c>
      <c r="D11" s="366">
        <v>0</v>
      </c>
      <c r="E11" s="424" t="str">
        <f t="shared" si="1"/>
        <v>Ikke udfyldt</v>
      </c>
      <c r="F11" s="366">
        <f>'Data Projekt'!G7</f>
        <v>0</v>
      </c>
      <c r="G11" s="366">
        <v>0</v>
      </c>
      <c r="H11" s="424" t="str">
        <f t="shared" si="0"/>
        <v>Ikke udfyldt</v>
      </c>
    </row>
    <row r="12" spans="1:9" x14ac:dyDescent="0.25">
      <c r="A12" s="356" t="str">
        <f>Projektspørgsmål!DX2</f>
        <v>Forbindelser</v>
      </c>
      <c r="B12" t="str">
        <f>Projektspørgsmål!$IZ$7</f>
        <v>klik her</v>
      </c>
      <c r="C12" s="366">
        <f>'Data Projekt'!F8</f>
        <v>0</v>
      </c>
      <c r="D12" s="366">
        <v>0</v>
      </c>
      <c r="E12" s="424" t="str">
        <f t="shared" si="1"/>
        <v>Ikke udfyldt</v>
      </c>
      <c r="F12" s="366">
        <f>'Data Projekt'!G8</f>
        <v>0</v>
      </c>
      <c r="G12" s="366">
        <v>0</v>
      </c>
      <c r="H12" s="424" t="str">
        <f t="shared" si="0"/>
        <v>Ikke udfyldt</v>
      </c>
    </row>
    <row r="13" spans="1:9" x14ac:dyDescent="0.25">
      <c r="A13" s="356" t="str">
        <f>Projektspørgsmål!EK2</f>
        <v xml:space="preserve">Cykelservice </v>
      </c>
      <c r="B13" t="str">
        <f>Projektspørgsmål!$JB$7</f>
        <v>klik her</v>
      </c>
      <c r="C13" s="366">
        <f>'Data Projekt'!F9</f>
        <v>0</v>
      </c>
      <c r="D13" s="366">
        <v>0</v>
      </c>
      <c r="E13" s="424" t="str">
        <f t="shared" si="1"/>
        <v>Ikke udfyldt</v>
      </c>
      <c r="F13" s="366">
        <f>'Data Projekt'!G9</f>
        <v>0</v>
      </c>
      <c r="G13" s="366">
        <v>0</v>
      </c>
      <c r="H13" s="424" t="str">
        <f t="shared" si="0"/>
        <v>Ikke udfyldt</v>
      </c>
    </row>
    <row r="14" spans="1:9" x14ac:dyDescent="0.25">
      <c r="A14" s="356" t="str">
        <f>Projektspørgsmål!EX2</f>
        <v xml:space="preserve">Parkeringsanlæg </v>
      </c>
      <c r="B14" t="str">
        <f>Projektspørgsmål!$JD$7</f>
        <v>klik her</v>
      </c>
      <c r="C14" s="366">
        <f>'Data Projekt'!F10</f>
        <v>0</v>
      </c>
      <c r="D14" s="366">
        <v>0</v>
      </c>
      <c r="E14" s="424" t="str">
        <f t="shared" si="1"/>
        <v>Ikke udfyldt</v>
      </c>
      <c r="F14" s="366">
        <f>'Data Projekt'!G10</f>
        <v>0</v>
      </c>
      <c r="G14" s="366">
        <v>0</v>
      </c>
      <c r="H14" s="424" t="str">
        <f t="shared" si="0"/>
        <v>Ikke udfyldt</v>
      </c>
    </row>
    <row r="15" spans="1:9" x14ac:dyDescent="0.25">
      <c r="A15" s="421" t="str">
        <f>Projektspørgsmål!FK2</f>
        <v>Transformation</v>
      </c>
      <c r="B15" t="str">
        <f>Projektspørgsmål!$JF$7</f>
        <v>klik her</v>
      </c>
      <c r="C15" s="366">
        <f>'Data Projekt'!F11</f>
        <v>0</v>
      </c>
      <c r="D15" s="366">
        <v>0</v>
      </c>
      <c r="E15" s="424" t="str">
        <f t="shared" si="1"/>
        <v>Ikke udfyldt</v>
      </c>
      <c r="F15" s="366">
        <f>'Data Projekt'!G11</f>
        <v>0</v>
      </c>
      <c r="G15" s="366">
        <v>0</v>
      </c>
      <c r="H15" s="424" t="str">
        <f t="shared" si="0"/>
        <v>Ikke udfyldt</v>
      </c>
    </row>
    <row r="16" spans="1:9" x14ac:dyDescent="0.25">
      <c r="A16" s="421" t="str">
        <f>Projektspørgsmål!FX2</f>
        <v>Materialer og arkitektur</v>
      </c>
      <c r="B16" t="str">
        <f>Projektspørgsmål!$JH$7</f>
        <v>klik her</v>
      </c>
      <c r="C16" s="366">
        <f>'Data Projekt'!F12</f>
        <v>0</v>
      </c>
      <c r="D16" s="366">
        <v>0</v>
      </c>
      <c r="E16" s="424" t="str">
        <f t="shared" si="1"/>
        <v>Ikke udfyldt</v>
      </c>
      <c r="F16" s="366">
        <f>'Data Projekt'!G12</f>
        <v>0</v>
      </c>
      <c r="G16" s="366">
        <v>0</v>
      </c>
      <c r="H16" s="424" t="str">
        <f t="shared" si="0"/>
        <v>Ikke udfyldt</v>
      </c>
    </row>
    <row r="17" spans="1:8" x14ac:dyDescent="0.25">
      <c r="A17" s="421" t="str">
        <f>Projektspørgsmål!GK2</f>
        <v>Cirkularitet</v>
      </c>
      <c r="B17" t="str">
        <f>Projektspørgsmål!$JJ$7</f>
        <v>klik her</v>
      </c>
      <c r="C17" s="366">
        <f>'Data Projekt'!F13</f>
        <v>0</v>
      </c>
      <c r="D17" s="366">
        <v>0</v>
      </c>
      <c r="E17" s="424" t="str">
        <f t="shared" si="1"/>
        <v>Ikke udfyldt</v>
      </c>
      <c r="F17" s="366">
        <f>'Data Projekt'!G13</f>
        <v>0</v>
      </c>
      <c r="G17" s="366">
        <v>0</v>
      </c>
      <c r="H17" s="424" t="str">
        <f t="shared" si="0"/>
        <v>Ikke udfyldt</v>
      </c>
    </row>
    <row r="18" spans="1:8" x14ac:dyDescent="0.25">
      <c r="A18" s="421" t="str">
        <f>Projektspørgsmål!GX2</f>
        <v xml:space="preserve">Blandede boformer </v>
      </c>
      <c r="B18" t="str">
        <f>Projektspørgsmål!$JL$7</f>
        <v>klik her</v>
      </c>
      <c r="C18" s="366">
        <f>'Data Projekt'!F14</f>
        <v>0</v>
      </c>
      <c r="D18" s="366">
        <v>0</v>
      </c>
      <c r="E18" s="424" t="str">
        <f t="shared" si="1"/>
        <v>Ikke udfyldt</v>
      </c>
      <c r="F18" s="366">
        <f>'Data Projekt'!G14</f>
        <v>0</v>
      </c>
      <c r="G18" s="366">
        <v>0</v>
      </c>
      <c r="H18" s="424" t="str">
        <f t="shared" si="0"/>
        <v>Ikke udfyldt</v>
      </c>
    </row>
    <row r="19" spans="1:8" x14ac:dyDescent="0.25">
      <c r="A19" s="422" t="str">
        <f>Projektspørgsmål!HK2</f>
        <v>Aktive byrum</v>
      </c>
      <c r="B19" t="str">
        <f>Projektspørgsmål!$JN$7</f>
        <v>klik her</v>
      </c>
      <c r="C19" s="366">
        <f>'Data Projekt'!F15</f>
        <v>0</v>
      </c>
      <c r="D19" s="366">
        <v>0</v>
      </c>
      <c r="E19" s="424" t="str">
        <f t="shared" si="1"/>
        <v>Ikke udfyldt</v>
      </c>
      <c r="F19" s="366">
        <f>'Data Projekt'!G15</f>
        <v>0</v>
      </c>
      <c r="G19" s="366">
        <v>0</v>
      </c>
      <c r="H19" s="424" t="str">
        <f t="shared" si="0"/>
        <v>Ikke udfyldt</v>
      </c>
    </row>
    <row r="20" spans="1:8" x14ac:dyDescent="0.25">
      <c r="A20" s="422" t="str">
        <f>Projektspørgsmål!HX2</f>
        <v xml:space="preserve">Plads til fællesskaber </v>
      </c>
      <c r="B20" t="str">
        <f>Projektspørgsmål!$JP$7</f>
        <v>klik her</v>
      </c>
      <c r="C20" s="366">
        <f>'Data Projekt'!F16</f>
        <v>0</v>
      </c>
      <c r="D20" s="366">
        <v>0</v>
      </c>
      <c r="E20" s="424" t="str">
        <f t="shared" si="1"/>
        <v>Ikke udfyldt</v>
      </c>
      <c r="F20" s="366">
        <f>'Data Projekt'!G16</f>
        <v>0</v>
      </c>
      <c r="G20" s="366">
        <v>0</v>
      </c>
      <c r="H20" s="424" t="str">
        <f t="shared" si="0"/>
        <v>Ikke udfyldt</v>
      </c>
    </row>
    <row r="21" spans="1:8" x14ac:dyDescent="0.25">
      <c r="A21" s="422" t="e">
        <f>Projektspørgsmål!#REF!</f>
        <v>#REF!</v>
      </c>
      <c r="B21" t="e">
        <f>Projektspørgsmål!#REF!</f>
        <v>#REF!</v>
      </c>
      <c r="C21" s="366" t="e">
        <f>'Data Projekt'!F17</f>
        <v>#REF!</v>
      </c>
      <c r="D21" s="366">
        <v>0</v>
      </c>
      <c r="E21" s="424" t="e">
        <f t="shared" si="1"/>
        <v>#REF!</v>
      </c>
      <c r="F21" s="366" t="e">
        <f>'Data Projekt'!G17</f>
        <v>#REF!</v>
      </c>
      <c r="G21" s="366">
        <v>0</v>
      </c>
      <c r="H21" s="424" t="e">
        <f t="shared" si="0"/>
        <v>#REF!</v>
      </c>
    </row>
    <row r="22" spans="1:8" x14ac:dyDescent="0.25">
      <c r="A22" s="357" t="e">
        <f>Projektspørgsmål!#REF!</f>
        <v>#REF!</v>
      </c>
      <c r="B22" t="e">
        <f>Projektspørgsmål!#REF!</f>
        <v>#REF!</v>
      </c>
      <c r="C22" s="366" t="e">
        <f>'Data Projekt'!F18</f>
        <v>#REF!</v>
      </c>
      <c r="D22" s="366">
        <v>0</v>
      </c>
      <c r="E22" s="424" t="e">
        <f t="shared" si="1"/>
        <v>#REF!</v>
      </c>
      <c r="F22" s="366" t="e">
        <f>'Data Projekt'!G18</f>
        <v>#REF!</v>
      </c>
      <c r="G22" s="366">
        <v>0</v>
      </c>
      <c r="H22" s="424" t="e">
        <f t="shared" si="0"/>
        <v>#REF!</v>
      </c>
    </row>
    <row r="23" spans="1:8" x14ac:dyDescent="0.25">
      <c r="A23" s="357" t="e">
        <f>Projektspørgsmål!#REF!</f>
        <v>#REF!</v>
      </c>
      <c r="B23" t="e">
        <f>Projektspørgsmål!#REF!</f>
        <v>#REF!</v>
      </c>
      <c r="C23" s="366" t="e">
        <f>'Data Projekt'!F19</f>
        <v>#REF!</v>
      </c>
      <c r="D23" s="366">
        <v>0</v>
      </c>
      <c r="E23" s="424" t="e">
        <f t="shared" si="1"/>
        <v>#REF!</v>
      </c>
      <c r="F23" s="366" t="e">
        <f>'Data Projekt'!G19</f>
        <v>#REF!</v>
      </c>
      <c r="G23" s="366">
        <v>0</v>
      </c>
      <c r="H23" s="424" t="e">
        <f t="shared" si="0"/>
        <v>#REF!</v>
      </c>
    </row>
    <row r="24" spans="1:8" x14ac:dyDescent="0.25">
      <c r="A24" s="423" t="e">
        <f>Projektspørgsmål!#REF!</f>
        <v>#REF!</v>
      </c>
      <c r="B24" t="e">
        <f>Projektspørgsmål!#REF!</f>
        <v>#REF!</v>
      </c>
      <c r="C24" s="366" t="e">
        <f>'Data Projekt'!F20</f>
        <v>#REF!</v>
      </c>
      <c r="D24" s="366">
        <v>0</v>
      </c>
      <c r="E24" s="424" t="e">
        <f t="shared" si="1"/>
        <v>#REF!</v>
      </c>
      <c r="F24" s="366" t="e">
        <f>'Data Projekt'!G20</f>
        <v>#REF!</v>
      </c>
      <c r="G24" s="366">
        <v>0</v>
      </c>
      <c r="H24" s="424" t="e">
        <f t="shared" si="0"/>
        <v>#REF!</v>
      </c>
    </row>
    <row r="25" spans="1:8" x14ac:dyDescent="0.25">
      <c r="A25" s="423" t="e">
        <f>Projektspørgsmål!#REF!</f>
        <v>#REF!</v>
      </c>
      <c r="B25" t="e">
        <f>Projektspørgsmål!#REF!</f>
        <v>#REF!</v>
      </c>
      <c r="C25" s="366" t="e">
        <f>'Data Projekt'!F21</f>
        <v>#REF!</v>
      </c>
      <c r="D25" s="366">
        <v>0</v>
      </c>
      <c r="E25" s="424" t="e">
        <f t="shared" si="1"/>
        <v>#REF!</v>
      </c>
      <c r="F25" s="366" t="e">
        <f>'Data Projekt'!G21</f>
        <v>#REF!</v>
      </c>
      <c r="G25" s="366">
        <v>0</v>
      </c>
      <c r="H25" s="424" t="e">
        <f t="shared" si="0"/>
        <v>#REF!</v>
      </c>
    </row>
    <row r="26" spans="1:8" x14ac:dyDescent="0.25">
      <c r="A26" s="423" t="e">
        <f>Projektspørgsmål!#REF!</f>
        <v>#REF!</v>
      </c>
      <c r="B26" t="e">
        <f>Projektspørgsmål!#REF!</f>
        <v>#REF!</v>
      </c>
      <c r="C26" s="366" t="e">
        <f>'Data Projekt'!F22</f>
        <v>#REF!</v>
      </c>
      <c r="D26" s="366">
        <v>0</v>
      </c>
      <c r="E26" s="424" t="e">
        <f t="shared" si="1"/>
        <v>#REF!</v>
      </c>
      <c r="F26" s="366" t="e">
        <f>'Data Projekt'!G22</f>
        <v>#REF!</v>
      </c>
      <c r="G26" s="366">
        <v>0</v>
      </c>
      <c r="H26" s="424" t="e">
        <f t="shared" si="0"/>
        <v>#REF!</v>
      </c>
    </row>
    <row r="27" spans="1:8" x14ac:dyDescent="0.25">
      <c r="A27" s="423" t="e">
        <f>Projektspørgsmål!#REF!</f>
        <v>#REF!</v>
      </c>
      <c r="B27" t="e">
        <f>Projektspørgsmål!#REF!</f>
        <v>#REF!</v>
      </c>
      <c r="C27" s="366" t="e">
        <f>'Data Projekt'!F23</f>
        <v>#REF!</v>
      </c>
      <c r="D27" s="366">
        <v>0</v>
      </c>
      <c r="E27" s="424" t="e">
        <f t="shared" si="1"/>
        <v>#REF!</v>
      </c>
      <c r="F27" s="366" t="e">
        <f>'Data Projekt'!G23</f>
        <v>#REF!</v>
      </c>
      <c r="G27" s="366">
        <v>0</v>
      </c>
      <c r="H27" s="424" t="e">
        <f t="shared" si="0"/>
        <v>#REF!</v>
      </c>
    </row>
    <row r="28" spans="1:8" x14ac:dyDescent="0.25">
      <c r="A28" s="423" t="e">
        <f>Projektspørgsmål!#REF!</f>
        <v>#REF!</v>
      </c>
      <c r="B28" t="e">
        <f>Projektspørgsmål!#REF!</f>
        <v>#REF!</v>
      </c>
      <c r="C28" s="366" t="e">
        <f>'Data Projekt'!F24</f>
        <v>#REF!</v>
      </c>
      <c r="D28" s="366">
        <v>0</v>
      </c>
      <c r="E28" s="424" t="e">
        <f t="shared" si="1"/>
        <v>#REF!</v>
      </c>
      <c r="F28" s="366" t="e">
        <f>'Data Projekt'!G24</f>
        <v>#REF!</v>
      </c>
      <c r="G28" s="366">
        <v>0</v>
      </c>
      <c r="H28" s="424" t="e">
        <f t="shared" si="0"/>
        <v>#REF!</v>
      </c>
    </row>
    <row r="29" spans="1:8" x14ac:dyDescent="0.25">
      <c r="A29" s="423" t="e">
        <f>Projektspørgsmål!#REF!</f>
        <v>#REF!</v>
      </c>
      <c r="B29" t="e">
        <f>Projektspørgsmål!#REF!</f>
        <v>#REF!</v>
      </c>
      <c r="C29" s="366" t="e">
        <f>'Data Projekt'!F25</f>
        <v>#REF!</v>
      </c>
      <c r="D29" s="366">
        <v>0</v>
      </c>
      <c r="E29" s="424" t="e">
        <f t="shared" si="1"/>
        <v>#REF!</v>
      </c>
      <c r="F29" s="366" t="e">
        <f>'Data Projekt'!G25</f>
        <v>#REF!</v>
      </c>
      <c r="G29" s="366">
        <v>0</v>
      </c>
      <c r="H29" s="424" t="e">
        <f t="shared" si="0"/>
        <v>#REF!</v>
      </c>
    </row>
  </sheetData>
  <sheetProtection formatCells="0" formatColumns="0" formatRows="0" insertColumns="0" insertRows="0" insertHyperlinks="0" deleteColumns="0" deleteRows="0" sort="0" autoFilter="0" pivotTables="0"/>
  <mergeCells count="8">
    <mergeCell ref="B1:E1"/>
    <mergeCell ref="F1:H1"/>
    <mergeCell ref="B2:E2"/>
    <mergeCell ref="B3:E3"/>
    <mergeCell ref="B4:E4"/>
    <mergeCell ref="F2:H2"/>
    <mergeCell ref="F3:H3"/>
    <mergeCell ref="F4:H4"/>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5">
    <tabColor rgb="FF92D050"/>
    <outlinePr summaryBelow="0"/>
    <pageSetUpPr fitToPage="1"/>
  </sheetPr>
  <dimension ref="A1:BA469"/>
  <sheetViews>
    <sheetView zoomScaleNormal="100" workbookViewId="0">
      <pane ySplit="4" topLeftCell="A12" activePane="bottomLeft" state="frozen"/>
      <selection pane="bottomLeft" activeCell="AT58" sqref="AT58"/>
    </sheetView>
  </sheetViews>
  <sheetFormatPr defaultColWidth="11.42578125" defaultRowHeight="12.75" outlineLevelRow="1" outlineLevelCol="2" x14ac:dyDescent="0.2"/>
  <cols>
    <col min="1" max="1" width="23.5703125" style="2" customWidth="1"/>
    <col min="2" max="2" width="8.7109375" style="3" customWidth="1"/>
    <col min="3" max="3" width="3.7109375" style="3" customWidth="1"/>
    <col min="4" max="4" width="8.7109375" style="3" customWidth="1"/>
    <col min="5" max="5" width="62.28515625" style="3" customWidth="1"/>
    <col min="6" max="6" width="2.28515625" style="3" customWidth="1"/>
    <col min="7" max="7" width="8.7109375" style="4" customWidth="1" outlineLevel="1"/>
    <col min="8" max="8" width="8.7109375" style="3" customWidth="1" outlineLevel="1"/>
    <col min="9" max="13" width="8.7109375" style="3" customWidth="1" outlineLevel="2"/>
    <col min="14" max="14" width="7" style="3" customWidth="1" outlineLevel="2"/>
    <col min="15" max="17" width="8.7109375" style="3" customWidth="1" outlineLevel="1"/>
    <col min="18" max="18" width="2.28515625" style="3" customWidth="1"/>
    <col min="19" max="19" width="8.7109375" style="4" hidden="1" customWidth="1" outlineLevel="1"/>
    <col min="20" max="20" width="8.7109375" style="3" hidden="1" customWidth="1" outlineLevel="1"/>
    <col min="21" max="26" width="8.7109375" style="3" hidden="1" customWidth="1" outlineLevel="2"/>
    <col min="27" max="29" width="8.7109375" style="3" hidden="1" customWidth="1" outlineLevel="1"/>
    <col min="30" max="30" width="2.28515625" style="3" customWidth="1" collapsed="1"/>
    <col min="31" max="31" width="8.7109375" style="4" hidden="1" customWidth="1" outlineLevel="1"/>
    <col min="32" max="32" width="8.7109375" style="3" hidden="1" customWidth="1" outlineLevel="1"/>
    <col min="33" max="38" width="8.7109375" style="3" hidden="1" customWidth="1" outlineLevel="2"/>
    <col min="39" max="41" width="8.7109375" style="3" hidden="1" customWidth="1" outlineLevel="1"/>
    <col min="42" max="42" width="2.28515625" style="3" customWidth="1" collapsed="1"/>
    <col min="43" max="43" width="3.5703125" style="5" customWidth="1"/>
    <col min="44" max="44" width="4.7109375" style="6" customWidth="1"/>
    <col min="45" max="45" width="3.7109375" style="7" customWidth="1"/>
    <col min="46" max="46" width="53" style="8" customWidth="1"/>
    <col min="47" max="16384" width="11.42578125" style="3"/>
  </cols>
  <sheetData>
    <row r="1" spans="1:53" ht="6" customHeight="1" x14ac:dyDescent="0.2"/>
    <row r="2" spans="1:53" ht="24.95" customHeight="1" x14ac:dyDescent="0.2">
      <c r="D2" s="9" t="s">
        <v>30</v>
      </c>
      <c r="E2" s="10" t="s">
        <v>41</v>
      </c>
      <c r="G2" s="868" t="s">
        <v>42</v>
      </c>
      <c r="H2" s="868"/>
      <c r="I2" s="868"/>
      <c r="J2" s="868"/>
      <c r="K2" s="868"/>
      <c r="L2" s="868"/>
      <c r="M2" s="11"/>
      <c r="N2" s="11"/>
      <c r="O2" s="12">
        <f>O13</f>
        <v>0</v>
      </c>
      <c r="P2" s="13">
        <f>O113</f>
        <v>0</v>
      </c>
      <c r="Q2" s="14">
        <f>O184</f>
        <v>0</v>
      </c>
      <c r="R2" s="11"/>
      <c r="S2" s="869" t="s">
        <v>43</v>
      </c>
      <c r="T2" s="869"/>
      <c r="U2" s="869"/>
      <c r="V2" s="869"/>
      <c r="W2" s="869"/>
      <c r="X2" s="869"/>
      <c r="Y2" s="11"/>
      <c r="Z2" s="11"/>
      <c r="AA2" s="12">
        <f>AA13</f>
        <v>0</v>
      </c>
      <c r="AB2" s="13">
        <f>AA113</f>
        <v>0</v>
      </c>
      <c r="AC2" s="14">
        <f>AA184</f>
        <v>0</v>
      </c>
      <c r="AD2" s="11"/>
      <c r="AE2" s="870" t="s">
        <v>44</v>
      </c>
      <c r="AF2" s="870"/>
      <c r="AG2" s="870"/>
      <c r="AH2" s="870"/>
      <c r="AI2" s="870"/>
      <c r="AJ2" s="870"/>
      <c r="AK2" s="11"/>
      <c r="AL2" s="11"/>
      <c r="AM2" s="12">
        <f>AM13</f>
        <v>0</v>
      </c>
      <c r="AN2" s="13">
        <f>AM113</f>
        <v>0</v>
      </c>
      <c r="AO2" s="14">
        <f>AM184</f>
        <v>0</v>
      </c>
      <c r="AP2" s="11"/>
      <c r="AQ2" s="15"/>
      <c r="AR2" s="16" t="s">
        <v>45</v>
      </c>
      <c r="AS2" s="17"/>
      <c r="AT2" s="871" t="s">
        <v>46</v>
      </c>
    </row>
    <row r="3" spans="1:53" ht="24.95" customHeight="1" thickBot="1" x14ac:dyDescent="0.25">
      <c r="D3" s="9" t="s">
        <v>47</v>
      </c>
      <c r="E3" s="10" t="s">
        <v>48</v>
      </c>
      <c r="G3" s="18" t="s">
        <v>49</v>
      </c>
      <c r="H3" s="19" t="s">
        <v>50</v>
      </c>
      <c r="I3" s="19" t="s">
        <v>51</v>
      </c>
      <c r="J3" s="19" t="s">
        <v>52</v>
      </c>
      <c r="K3" s="19" t="s">
        <v>53</v>
      </c>
      <c r="L3" s="19" t="s">
        <v>54</v>
      </c>
      <c r="M3" s="11"/>
      <c r="N3" s="11"/>
      <c r="O3" s="20">
        <f>O234</f>
        <v>0</v>
      </c>
      <c r="P3" s="21">
        <f>O368</f>
        <v>0</v>
      </c>
      <c r="Q3" s="22">
        <f>Q13</f>
        <v>0</v>
      </c>
      <c r="R3" s="11"/>
      <c r="S3" s="18" t="s">
        <v>49</v>
      </c>
      <c r="T3" s="19" t="s">
        <v>50</v>
      </c>
      <c r="U3" s="19" t="s">
        <v>51</v>
      </c>
      <c r="V3" s="19" t="s">
        <v>52</v>
      </c>
      <c r="W3" s="19" t="s">
        <v>53</v>
      </c>
      <c r="X3" s="19" t="s">
        <v>54</v>
      </c>
      <c r="Y3" s="11"/>
      <c r="Z3" s="11"/>
      <c r="AA3" s="20">
        <f>AA234</f>
        <v>0</v>
      </c>
      <c r="AB3" s="21">
        <f>AA368</f>
        <v>0</v>
      </c>
      <c r="AC3" s="22">
        <f>AC13</f>
        <v>0</v>
      </c>
      <c r="AD3" s="11"/>
      <c r="AE3" s="18" t="s">
        <v>49</v>
      </c>
      <c r="AF3" s="19" t="s">
        <v>50</v>
      </c>
      <c r="AG3" s="19" t="s">
        <v>51</v>
      </c>
      <c r="AH3" s="19" t="s">
        <v>52</v>
      </c>
      <c r="AI3" s="19" t="s">
        <v>53</v>
      </c>
      <c r="AJ3" s="19" t="s">
        <v>54</v>
      </c>
      <c r="AK3" s="11"/>
      <c r="AL3" s="11"/>
      <c r="AM3" s="20">
        <f>AM234</f>
        <v>0</v>
      </c>
      <c r="AN3" s="21">
        <f>AM368</f>
        <v>0</v>
      </c>
      <c r="AO3" s="22">
        <f>AO13</f>
        <v>0</v>
      </c>
      <c r="AP3" s="11"/>
      <c r="AQ3" s="23">
        <v>1</v>
      </c>
      <c r="AR3" s="24">
        <v>2</v>
      </c>
      <c r="AS3" s="25">
        <v>3</v>
      </c>
      <c r="AT3" s="871"/>
    </row>
    <row r="4" spans="1:53" x14ac:dyDescent="0.2">
      <c r="G4" s="26"/>
      <c r="H4" s="11"/>
      <c r="I4" s="11"/>
      <c r="J4" s="11"/>
      <c r="K4" s="11"/>
      <c r="L4" s="11"/>
      <c r="M4" s="11"/>
      <c r="N4" s="11"/>
      <c r="O4" s="11"/>
      <c r="P4" s="11"/>
      <c r="Q4" s="11"/>
      <c r="R4" s="11"/>
      <c r="S4" s="26"/>
      <c r="T4" s="11"/>
      <c r="U4" s="11"/>
      <c r="V4" s="11"/>
      <c r="W4" s="11"/>
      <c r="X4" s="11"/>
      <c r="Y4" s="11"/>
      <c r="Z4" s="11"/>
      <c r="AA4" s="11"/>
      <c r="AB4" s="11"/>
      <c r="AC4" s="11"/>
      <c r="AD4" s="11"/>
      <c r="AE4" s="26"/>
      <c r="AF4" s="11"/>
      <c r="AG4" s="11"/>
      <c r="AH4" s="11"/>
      <c r="AI4" s="11"/>
      <c r="AJ4" s="11"/>
      <c r="AK4" s="11"/>
      <c r="AL4" s="11"/>
      <c r="AM4" s="11"/>
      <c r="AN4" s="11"/>
      <c r="AO4" s="11"/>
      <c r="AP4" s="11"/>
    </row>
    <row r="5" spans="1:53" x14ac:dyDescent="0.2">
      <c r="G5" s="26"/>
      <c r="H5" s="11"/>
      <c r="I5" s="11"/>
      <c r="J5" s="11"/>
      <c r="K5" s="11"/>
      <c r="L5" s="11"/>
      <c r="M5" s="11"/>
      <c r="N5" s="11"/>
      <c r="O5" s="11"/>
      <c r="P5" s="11"/>
      <c r="Q5" s="11"/>
      <c r="R5" s="11"/>
      <c r="S5" s="26"/>
      <c r="T5" s="11"/>
      <c r="U5" s="11"/>
      <c r="V5" s="11"/>
      <c r="W5" s="11"/>
      <c r="X5" s="11"/>
      <c r="Y5" s="11"/>
      <c r="Z5" s="11"/>
      <c r="AA5" s="11"/>
      <c r="AB5" s="11"/>
      <c r="AC5" s="11"/>
      <c r="AD5" s="11"/>
      <c r="AE5" s="26"/>
      <c r="AF5" s="11"/>
      <c r="AG5" s="11"/>
      <c r="AH5" s="11"/>
      <c r="AI5" s="11"/>
      <c r="AJ5" s="11"/>
      <c r="AK5" s="11"/>
      <c r="AL5" s="11"/>
      <c r="AM5" s="11"/>
      <c r="AN5" s="11"/>
      <c r="AO5" s="11"/>
      <c r="AP5" s="11"/>
      <c r="AQ5" s="27"/>
      <c r="AR5" s="28"/>
      <c r="AS5" s="29"/>
      <c r="AT5" s="30" t="s">
        <v>55</v>
      </c>
    </row>
    <row r="6" spans="1:53" x14ac:dyDescent="0.2">
      <c r="G6" s="26"/>
      <c r="H6" s="11"/>
      <c r="I6" s="11"/>
      <c r="J6" s="11"/>
      <c r="K6" s="11"/>
      <c r="L6" s="11"/>
      <c r="M6" s="11"/>
      <c r="N6" s="11"/>
      <c r="O6" s="11"/>
      <c r="P6" s="11"/>
      <c r="Q6" s="11"/>
      <c r="R6" s="11"/>
      <c r="S6" s="26"/>
      <c r="T6" s="11"/>
      <c r="U6" s="11"/>
      <c r="V6" s="11"/>
      <c r="W6" s="11"/>
      <c r="X6" s="11"/>
      <c r="Y6" s="11"/>
      <c r="Z6" s="11"/>
      <c r="AA6" s="11"/>
      <c r="AB6" s="11"/>
      <c r="AC6" s="11"/>
      <c r="AD6" s="11"/>
      <c r="AE6" s="26"/>
      <c r="AF6" s="11"/>
      <c r="AG6" s="11"/>
      <c r="AH6" s="11"/>
      <c r="AI6" s="11"/>
      <c r="AJ6" s="11"/>
      <c r="AK6" s="11"/>
      <c r="AL6" s="11"/>
      <c r="AM6" s="11"/>
      <c r="AN6" s="11"/>
      <c r="AO6" s="11"/>
      <c r="AP6" s="11"/>
      <c r="AQ6" s="31">
        <v>1</v>
      </c>
      <c r="AR6" s="32">
        <v>1</v>
      </c>
      <c r="AS6" s="33"/>
      <c r="AT6" s="34" t="s">
        <v>56</v>
      </c>
    </row>
    <row r="7" spans="1:53" x14ac:dyDescent="0.2">
      <c r="G7" s="26"/>
      <c r="H7" s="11"/>
      <c r="I7" s="11"/>
      <c r="J7" s="11"/>
      <c r="K7" s="11"/>
      <c r="L7" s="11"/>
      <c r="M7" s="11"/>
      <c r="N7" s="11"/>
      <c r="O7" s="11"/>
      <c r="P7" s="11"/>
      <c r="Q7" s="11"/>
      <c r="R7" s="11"/>
      <c r="S7" s="26"/>
      <c r="T7" s="11"/>
      <c r="U7" s="11"/>
      <c r="V7" s="11"/>
      <c r="W7" s="11"/>
      <c r="X7" s="11"/>
      <c r="Y7" s="11"/>
      <c r="Z7" s="11"/>
      <c r="AA7" s="11"/>
      <c r="AB7" s="11"/>
      <c r="AC7" s="11"/>
      <c r="AD7" s="11"/>
      <c r="AE7" s="26"/>
      <c r="AF7" s="11"/>
      <c r="AG7" s="11"/>
      <c r="AH7" s="11"/>
      <c r="AI7" s="11"/>
      <c r="AJ7" s="11"/>
      <c r="AK7" s="11"/>
      <c r="AL7" s="11"/>
      <c r="AM7" s="11"/>
      <c r="AN7" s="11"/>
      <c r="AO7" s="11"/>
      <c r="AP7" s="11"/>
      <c r="AQ7" s="31">
        <v>2</v>
      </c>
      <c r="AR7" s="35">
        <v>2</v>
      </c>
      <c r="AS7" s="33"/>
      <c r="AT7" s="34" t="s">
        <v>57</v>
      </c>
    </row>
    <row r="8" spans="1:53" ht="13.5" thickBot="1" x14ac:dyDescent="0.25">
      <c r="G8" s="26"/>
      <c r="H8" s="11"/>
      <c r="I8" s="11"/>
      <c r="J8" s="11"/>
      <c r="K8" s="11"/>
      <c r="L8" s="11"/>
      <c r="M8" s="11"/>
      <c r="N8" s="11"/>
      <c r="O8" s="11"/>
      <c r="P8" s="11"/>
      <c r="Q8" s="11"/>
      <c r="R8" s="11"/>
      <c r="S8" s="26"/>
      <c r="T8" s="11"/>
      <c r="U8" s="11"/>
      <c r="V8" s="11"/>
      <c r="W8" s="11"/>
      <c r="X8" s="11"/>
      <c r="Y8" s="11"/>
      <c r="Z8" s="11"/>
      <c r="AA8" s="11"/>
      <c r="AB8" s="11"/>
      <c r="AC8" s="11"/>
      <c r="AD8" s="11"/>
      <c r="AE8" s="26"/>
      <c r="AF8" s="11"/>
      <c r="AG8" s="11"/>
      <c r="AH8" s="11"/>
      <c r="AI8" s="11"/>
      <c r="AJ8" s="11"/>
      <c r="AK8" s="11"/>
      <c r="AL8" s="11"/>
      <c r="AM8" s="11"/>
      <c r="AN8" s="11"/>
      <c r="AO8" s="11"/>
      <c r="AP8" s="11"/>
      <c r="AQ8" s="36">
        <v>3</v>
      </c>
      <c r="AR8" s="37">
        <v>3</v>
      </c>
      <c r="AS8" s="38"/>
      <c r="AT8" s="39" t="s">
        <v>58</v>
      </c>
    </row>
    <row r="9" spans="1:53" ht="102.6" customHeight="1" thickBot="1" x14ac:dyDescent="0.25">
      <c r="B9" s="872" t="s">
        <v>59</v>
      </c>
      <c r="C9" s="873"/>
      <c r="D9" s="873"/>
      <c r="E9" s="873"/>
      <c r="F9" s="11"/>
      <c r="G9" s="41" t="s">
        <v>60</v>
      </c>
      <c r="H9" s="42" t="s">
        <v>61</v>
      </c>
      <c r="I9" s="43" t="s">
        <v>62</v>
      </c>
      <c r="J9" s="44" t="s">
        <v>63</v>
      </c>
      <c r="K9" s="45" t="s">
        <v>64</v>
      </c>
      <c r="L9" s="46" t="s">
        <v>65</v>
      </c>
      <c r="M9" s="11"/>
      <c r="N9" s="11"/>
      <c r="O9" s="874" t="s">
        <v>66</v>
      </c>
      <c r="P9" s="874"/>
      <c r="Q9" s="874"/>
      <c r="R9" s="11"/>
      <c r="S9" s="41" t="s">
        <v>60</v>
      </c>
      <c r="T9" s="42" t="s">
        <v>61</v>
      </c>
      <c r="U9" s="47" t="s">
        <v>62</v>
      </c>
      <c r="V9" s="44" t="s">
        <v>63</v>
      </c>
      <c r="W9" s="45" t="s">
        <v>64</v>
      </c>
      <c r="X9" s="46" t="s">
        <v>65</v>
      </c>
      <c r="Y9" s="11"/>
      <c r="Z9" s="11"/>
      <c r="AA9" s="874" t="s">
        <v>66</v>
      </c>
      <c r="AB9" s="874"/>
      <c r="AC9" s="874"/>
      <c r="AD9" s="11"/>
      <c r="AE9" s="41" t="s">
        <v>60</v>
      </c>
      <c r="AF9" s="42" t="s">
        <v>61</v>
      </c>
      <c r="AG9" s="48" t="s">
        <v>62</v>
      </c>
      <c r="AH9" s="44" t="s">
        <v>63</v>
      </c>
      <c r="AI9" s="45" t="s">
        <v>64</v>
      </c>
      <c r="AJ9" s="46" t="s">
        <v>65</v>
      </c>
      <c r="AK9" s="11"/>
      <c r="AL9" s="11"/>
      <c r="AM9" s="874" t="s">
        <v>66</v>
      </c>
      <c r="AN9" s="874"/>
      <c r="AO9" s="874"/>
      <c r="AP9" s="11"/>
      <c r="AR9" s="49"/>
      <c r="AT9" s="50"/>
    </row>
    <row r="10" spans="1:53" ht="13.5" thickBot="1" x14ac:dyDescent="0.25"/>
    <row r="11" spans="1:53" ht="12.75" customHeight="1" x14ac:dyDescent="0.2">
      <c r="B11" s="877" t="s">
        <v>67</v>
      </c>
      <c r="C11" s="879" t="s">
        <v>68</v>
      </c>
      <c r="D11" s="879"/>
      <c r="E11" s="881" t="s">
        <v>69</v>
      </c>
      <c r="F11" s="51"/>
      <c r="G11" s="883" t="s">
        <v>42</v>
      </c>
      <c r="H11" s="883"/>
      <c r="I11" s="883"/>
      <c r="J11" s="883"/>
      <c r="K11" s="883"/>
      <c r="L11" s="883"/>
      <c r="M11" s="883"/>
      <c r="N11" s="883"/>
      <c r="O11" s="883"/>
      <c r="P11" s="883"/>
      <c r="Q11" s="884"/>
      <c r="R11" s="51"/>
      <c r="S11" s="885" t="s">
        <v>43</v>
      </c>
      <c r="T11" s="886"/>
      <c r="U11" s="886"/>
      <c r="V11" s="886"/>
      <c r="W11" s="886"/>
      <c r="X11" s="886"/>
      <c r="Y11" s="886"/>
      <c r="Z11" s="886"/>
      <c r="AA11" s="886"/>
      <c r="AB11" s="886"/>
      <c r="AC11" s="887"/>
      <c r="AD11" s="51"/>
      <c r="AE11" s="888" t="s">
        <v>44</v>
      </c>
      <c r="AF11" s="888"/>
      <c r="AG11" s="888"/>
      <c r="AH11" s="888"/>
      <c r="AI11" s="888"/>
      <c r="AJ11" s="888"/>
      <c r="AK11" s="888"/>
      <c r="AL11" s="888"/>
      <c r="AM11" s="888"/>
      <c r="AN11" s="888"/>
      <c r="AO11" s="889"/>
      <c r="AP11" s="51"/>
      <c r="AQ11" s="52"/>
      <c r="AR11" s="16" t="s">
        <v>45</v>
      </c>
      <c r="AS11" s="53"/>
      <c r="AT11" s="871" t="s">
        <v>46</v>
      </c>
    </row>
    <row r="12" spans="1:53" ht="28.5" customHeight="1" thickBot="1" x14ac:dyDescent="0.25">
      <c r="B12" s="878"/>
      <c r="C12" s="880"/>
      <c r="D12" s="880"/>
      <c r="E12" s="882"/>
      <c r="F12" s="51"/>
      <c r="G12" s="54" t="s">
        <v>49</v>
      </c>
      <c r="H12" s="55" t="s">
        <v>50</v>
      </c>
      <c r="I12" s="19" t="s">
        <v>51</v>
      </c>
      <c r="J12" s="19" t="s">
        <v>52</v>
      </c>
      <c r="K12" s="19" t="s">
        <v>53</v>
      </c>
      <c r="L12" s="19" t="s">
        <v>54</v>
      </c>
      <c r="M12" s="56" t="s">
        <v>70</v>
      </c>
      <c r="N12" s="56" t="s">
        <v>71</v>
      </c>
      <c r="O12" s="56" t="s">
        <v>72</v>
      </c>
      <c r="P12" s="56" t="s">
        <v>73</v>
      </c>
      <c r="Q12" s="56" t="s">
        <v>74</v>
      </c>
      <c r="R12" s="57"/>
      <c r="S12" s="18" t="s">
        <v>49</v>
      </c>
      <c r="T12" s="55" t="s">
        <v>50</v>
      </c>
      <c r="U12" s="19" t="s">
        <v>51</v>
      </c>
      <c r="V12" s="19" t="s">
        <v>52</v>
      </c>
      <c r="W12" s="19" t="s">
        <v>53</v>
      </c>
      <c r="X12" s="19" t="s">
        <v>54</v>
      </c>
      <c r="Y12" s="56" t="s">
        <v>70</v>
      </c>
      <c r="Z12" s="56" t="s">
        <v>71</v>
      </c>
      <c r="AA12" s="56" t="s">
        <v>72</v>
      </c>
      <c r="AB12" s="56" t="s">
        <v>73</v>
      </c>
      <c r="AC12" s="56" t="s">
        <v>74</v>
      </c>
      <c r="AD12" s="57"/>
      <c r="AE12" s="18" t="s">
        <v>49</v>
      </c>
      <c r="AF12" s="55" t="s">
        <v>50</v>
      </c>
      <c r="AG12" s="19" t="s">
        <v>51</v>
      </c>
      <c r="AH12" s="19" t="s">
        <v>52</v>
      </c>
      <c r="AI12" s="19" t="s">
        <v>53</v>
      </c>
      <c r="AJ12" s="19" t="s">
        <v>54</v>
      </c>
      <c r="AK12" s="56" t="s">
        <v>70</v>
      </c>
      <c r="AL12" s="56" t="s">
        <v>71</v>
      </c>
      <c r="AM12" s="56" t="s">
        <v>72</v>
      </c>
      <c r="AN12" s="56" t="s">
        <v>73</v>
      </c>
      <c r="AO12" s="56" t="s">
        <v>74</v>
      </c>
      <c r="AP12" s="57"/>
      <c r="AQ12" s="23">
        <v>1</v>
      </c>
      <c r="AR12" s="35">
        <v>2</v>
      </c>
      <c r="AS12" s="25">
        <v>3</v>
      </c>
      <c r="AT12" s="871"/>
    </row>
    <row r="13" spans="1:53" s="10" customFormat="1" ht="21.95" customHeight="1" collapsed="1" x14ac:dyDescent="0.2">
      <c r="A13" s="58">
        <v>1</v>
      </c>
      <c r="B13" s="59" t="s">
        <v>75</v>
      </c>
      <c r="C13" s="60" t="s">
        <v>76</v>
      </c>
      <c r="D13" s="60"/>
      <c r="E13" s="61"/>
      <c r="F13" s="62"/>
      <c r="G13" s="63">
        <f>SUM(G14:G28)</f>
        <v>0</v>
      </c>
      <c r="H13" s="64"/>
      <c r="I13" s="65">
        <v>100</v>
      </c>
      <c r="J13" s="65">
        <v>2</v>
      </c>
      <c r="K13" s="65">
        <f>G13*J13</f>
        <v>0</v>
      </c>
      <c r="L13" s="65">
        <f>I13*J13</f>
        <v>200</v>
      </c>
      <c r="M13" s="66">
        <f>SUM(K13:K112)</f>
        <v>0</v>
      </c>
      <c r="N13" s="66">
        <f>SUM(L13:L112)</f>
        <v>1300</v>
      </c>
      <c r="O13" s="67">
        <f>M13/N13</f>
        <v>0</v>
      </c>
      <c r="P13" s="68">
        <v>0.2</v>
      </c>
      <c r="Q13" s="69">
        <f>O13*P13+O113*P113+O184*P184+O234*P234+O368*P368</f>
        <v>0</v>
      </c>
      <c r="R13" s="62"/>
      <c r="S13" s="63">
        <f>SUM(S14:S28)</f>
        <v>0</v>
      </c>
      <c r="T13" s="64"/>
      <c r="U13" s="65">
        <v>100</v>
      </c>
      <c r="V13" s="65">
        <v>2</v>
      </c>
      <c r="W13" s="65">
        <f>S13*V13</f>
        <v>0</v>
      </c>
      <c r="X13" s="65">
        <f>U13*V13</f>
        <v>200</v>
      </c>
      <c r="Y13" s="66">
        <f>SUM(W13:W112)</f>
        <v>0</v>
      </c>
      <c r="Z13" s="66">
        <f>SUM(X13:X112)</f>
        <v>1300</v>
      </c>
      <c r="AA13" s="67">
        <f>Y13/Z13</f>
        <v>0</v>
      </c>
      <c r="AB13" s="68">
        <v>0.2</v>
      </c>
      <c r="AC13" s="69">
        <f>AA13*AB13+AA113*AB113+AA184*AB184+AA234*AB234+AA368*AB368</f>
        <v>0</v>
      </c>
      <c r="AD13" s="62"/>
      <c r="AE13" s="63">
        <f>SUM(AE14:AE28)</f>
        <v>0</v>
      </c>
      <c r="AF13" s="64"/>
      <c r="AG13" s="65">
        <v>100</v>
      </c>
      <c r="AH13" s="65">
        <v>2</v>
      </c>
      <c r="AI13" s="65">
        <f>AE13*AH13</f>
        <v>0</v>
      </c>
      <c r="AJ13" s="65">
        <f>AG13*AH13</f>
        <v>200</v>
      </c>
      <c r="AK13" s="66">
        <f>SUM(AI13:AI112)</f>
        <v>0</v>
      </c>
      <c r="AL13" s="66">
        <f>SUM(AJ13:AJ112)</f>
        <v>1300</v>
      </c>
      <c r="AM13" s="67">
        <f>AK13/AL13</f>
        <v>0</v>
      </c>
      <c r="AN13" s="68">
        <v>0.2</v>
      </c>
      <c r="AO13" s="69">
        <f>AM13*AN13+AM113*AN113+AM184*AN184+AM234*AN234+AM368*AN368</f>
        <v>0</v>
      </c>
      <c r="AP13" s="62"/>
      <c r="AQ13" s="70"/>
      <c r="AR13" s="71"/>
      <c r="AS13" s="72"/>
      <c r="AT13" s="73"/>
      <c r="AY13" s="3"/>
      <c r="AZ13" s="3"/>
      <c r="BA13" s="3"/>
    </row>
    <row r="14" spans="1:53" ht="47.25" hidden="1" customHeight="1" outlineLevel="1" x14ac:dyDescent="0.2">
      <c r="A14" s="58"/>
      <c r="B14" s="74"/>
      <c r="C14" s="75" t="s">
        <v>77</v>
      </c>
      <c r="D14" s="875" t="s">
        <v>78</v>
      </c>
      <c r="E14" s="876"/>
      <c r="F14" s="77"/>
      <c r="G14" s="78">
        <f>SUM(H15:H16)</f>
        <v>0</v>
      </c>
      <c r="H14" s="79"/>
      <c r="I14" s="65">
        <v>32</v>
      </c>
      <c r="J14" s="80"/>
      <c r="K14" s="65"/>
      <c r="L14" s="65"/>
      <c r="M14" s="81"/>
      <c r="N14" s="81"/>
      <c r="O14" s="82"/>
      <c r="P14" s="83"/>
      <c r="Q14" s="84"/>
      <c r="R14" s="77"/>
      <c r="S14" s="78">
        <f>SUM(T15:T16)</f>
        <v>0</v>
      </c>
      <c r="T14" s="79"/>
      <c r="U14" s="65">
        <v>32</v>
      </c>
      <c r="V14" s="80"/>
      <c r="W14" s="65"/>
      <c r="X14" s="65"/>
      <c r="Y14" s="81"/>
      <c r="Z14" s="81"/>
      <c r="AA14" s="82"/>
      <c r="AB14" s="83"/>
      <c r="AC14" s="84"/>
      <c r="AD14" s="77"/>
      <c r="AE14" s="78">
        <f>SUM(AF15:AF16)</f>
        <v>0</v>
      </c>
      <c r="AF14" s="79"/>
      <c r="AG14" s="65">
        <v>32</v>
      </c>
      <c r="AH14" s="80"/>
      <c r="AI14" s="65"/>
      <c r="AJ14" s="65"/>
      <c r="AK14" s="81"/>
      <c r="AL14" s="81"/>
      <c r="AM14" s="82"/>
      <c r="AN14" s="83"/>
      <c r="AO14" s="84"/>
      <c r="AP14" s="77"/>
      <c r="AR14" s="85"/>
      <c r="AS14" s="86"/>
      <c r="AT14" s="87"/>
    </row>
    <row r="15" spans="1:53" ht="38.25" hidden="1" customHeight="1" outlineLevel="1" x14ac:dyDescent="0.2">
      <c r="A15" s="58"/>
      <c r="B15" s="74"/>
      <c r="C15" s="75"/>
      <c r="D15" s="88" t="s">
        <v>79</v>
      </c>
      <c r="E15" s="89" t="s">
        <v>80</v>
      </c>
      <c r="F15" s="90"/>
      <c r="G15" s="91"/>
      <c r="H15" s="92">
        <v>0</v>
      </c>
      <c r="I15" s="93">
        <v>20</v>
      </c>
      <c r="J15" s="80"/>
      <c r="K15" s="65"/>
      <c r="L15" s="65"/>
      <c r="M15" s="81"/>
      <c r="N15" s="81"/>
      <c r="O15" s="82"/>
      <c r="P15" s="83"/>
      <c r="Q15" s="84"/>
      <c r="R15" s="90"/>
      <c r="S15" s="91"/>
      <c r="T15" s="92">
        <v>0</v>
      </c>
      <c r="U15" s="93">
        <v>20</v>
      </c>
      <c r="V15" s="80"/>
      <c r="W15" s="65"/>
      <c r="X15" s="65"/>
      <c r="Y15" s="81"/>
      <c r="Z15" s="81"/>
      <c r="AA15" s="82"/>
      <c r="AB15" s="83"/>
      <c r="AC15" s="84"/>
      <c r="AD15" s="90"/>
      <c r="AE15" s="91"/>
      <c r="AF15" s="92">
        <v>0</v>
      </c>
      <c r="AG15" s="93">
        <v>20</v>
      </c>
      <c r="AH15" s="80"/>
      <c r="AI15" s="65"/>
      <c r="AJ15" s="65"/>
      <c r="AK15" s="81"/>
      <c r="AL15" s="81"/>
      <c r="AM15" s="82"/>
      <c r="AN15" s="83"/>
      <c r="AO15" s="84"/>
      <c r="AP15" s="90"/>
      <c r="AR15" s="85"/>
      <c r="AS15" s="94"/>
      <c r="AT15" s="50"/>
    </row>
    <row r="16" spans="1:53" ht="38.25" hidden="1" customHeight="1" outlineLevel="1" x14ac:dyDescent="0.2">
      <c r="A16" s="58"/>
      <c r="B16" s="74"/>
      <c r="C16" s="75"/>
      <c r="D16" s="88" t="s">
        <v>81</v>
      </c>
      <c r="E16" s="89" t="s">
        <v>82</v>
      </c>
      <c r="F16" s="90"/>
      <c r="G16" s="91"/>
      <c r="H16" s="92">
        <v>0</v>
      </c>
      <c r="I16" s="93">
        <v>12</v>
      </c>
      <c r="J16" s="80"/>
      <c r="K16" s="65"/>
      <c r="L16" s="65"/>
      <c r="M16" s="81"/>
      <c r="N16" s="81"/>
      <c r="O16" s="82"/>
      <c r="P16" s="83"/>
      <c r="Q16" s="84"/>
      <c r="R16" s="90"/>
      <c r="S16" s="91"/>
      <c r="T16" s="92">
        <v>0</v>
      </c>
      <c r="U16" s="93">
        <v>12</v>
      </c>
      <c r="V16" s="80"/>
      <c r="W16" s="65"/>
      <c r="X16" s="65"/>
      <c r="Y16" s="81"/>
      <c r="Z16" s="81"/>
      <c r="AA16" s="82"/>
      <c r="AB16" s="83"/>
      <c r="AC16" s="84"/>
      <c r="AD16" s="90"/>
      <c r="AE16" s="91"/>
      <c r="AF16" s="92">
        <v>0</v>
      </c>
      <c r="AG16" s="93">
        <v>12</v>
      </c>
      <c r="AH16" s="80"/>
      <c r="AI16" s="65"/>
      <c r="AJ16" s="65"/>
      <c r="AK16" s="81"/>
      <c r="AL16" s="81"/>
      <c r="AM16" s="82"/>
      <c r="AN16" s="83"/>
      <c r="AO16" s="84"/>
      <c r="AP16" s="90"/>
      <c r="AR16" s="85"/>
      <c r="AS16" s="94"/>
      <c r="AT16" s="50"/>
    </row>
    <row r="17" spans="1:46" ht="12.75" hidden="1" customHeight="1" outlineLevel="1" x14ac:dyDescent="0.2">
      <c r="A17" s="58"/>
      <c r="B17" s="74"/>
      <c r="C17" s="75" t="s">
        <v>83</v>
      </c>
      <c r="D17" s="95" t="s">
        <v>84</v>
      </c>
      <c r="E17" s="96"/>
      <c r="F17" s="97"/>
      <c r="G17" s="78">
        <f>SUM(H18:H22)</f>
        <v>0</v>
      </c>
      <c r="H17" s="64"/>
      <c r="I17" s="65">
        <v>32</v>
      </c>
      <c r="J17" s="80"/>
      <c r="K17" s="65"/>
      <c r="L17" s="65"/>
      <c r="M17" s="81"/>
      <c r="N17" s="81"/>
      <c r="O17" s="82"/>
      <c r="P17" s="83"/>
      <c r="Q17" s="84"/>
      <c r="R17" s="97"/>
      <c r="S17" s="78">
        <f>SUM(T18:T22)</f>
        <v>0</v>
      </c>
      <c r="T17" s="64"/>
      <c r="U17" s="65">
        <v>32</v>
      </c>
      <c r="V17" s="80"/>
      <c r="W17" s="65"/>
      <c r="X17" s="65"/>
      <c r="Y17" s="81"/>
      <c r="Z17" s="81"/>
      <c r="AA17" s="82"/>
      <c r="AB17" s="83"/>
      <c r="AC17" s="84"/>
      <c r="AD17" s="97"/>
      <c r="AE17" s="78">
        <f>SUM(AF18:AF22)</f>
        <v>0</v>
      </c>
      <c r="AF17" s="64"/>
      <c r="AG17" s="65">
        <v>32</v>
      </c>
      <c r="AH17" s="80"/>
      <c r="AI17" s="65"/>
      <c r="AJ17" s="65"/>
      <c r="AK17" s="81"/>
      <c r="AL17" s="81"/>
      <c r="AM17" s="82"/>
      <c r="AN17" s="83"/>
      <c r="AO17" s="84"/>
      <c r="AP17" s="97"/>
      <c r="AR17" s="85"/>
      <c r="AS17" s="98"/>
      <c r="AT17" s="50"/>
    </row>
    <row r="18" spans="1:46" ht="63.75" hidden="1" customHeight="1" outlineLevel="1" x14ac:dyDescent="0.2">
      <c r="A18" s="58"/>
      <c r="B18" s="74"/>
      <c r="C18" s="75"/>
      <c r="D18" s="88" t="s">
        <v>85</v>
      </c>
      <c r="E18" s="99" t="s">
        <v>86</v>
      </c>
      <c r="F18" s="100"/>
      <c r="G18" s="101"/>
      <c r="H18" s="92">
        <v>0</v>
      </c>
      <c r="I18" s="93">
        <v>10</v>
      </c>
      <c r="J18" s="80"/>
      <c r="K18" s="65"/>
      <c r="L18" s="65"/>
      <c r="M18" s="81"/>
      <c r="N18" s="81"/>
      <c r="O18" s="82"/>
      <c r="P18" s="83"/>
      <c r="Q18" s="84"/>
      <c r="R18" s="100"/>
      <c r="S18" s="101"/>
      <c r="T18" s="92">
        <v>0</v>
      </c>
      <c r="U18" s="93">
        <v>10</v>
      </c>
      <c r="V18" s="80"/>
      <c r="W18" s="65"/>
      <c r="X18" s="65"/>
      <c r="Y18" s="81"/>
      <c r="Z18" s="81"/>
      <c r="AA18" s="82"/>
      <c r="AB18" s="83"/>
      <c r="AC18" s="84"/>
      <c r="AD18" s="100"/>
      <c r="AE18" s="101"/>
      <c r="AF18" s="92">
        <v>0</v>
      </c>
      <c r="AG18" s="93">
        <v>10</v>
      </c>
      <c r="AH18" s="80"/>
      <c r="AI18" s="65"/>
      <c r="AJ18" s="65"/>
      <c r="AK18" s="81"/>
      <c r="AL18" s="81"/>
      <c r="AM18" s="82"/>
      <c r="AN18" s="83"/>
      <c r="AO18" s="84"/>
      <c r="AP18" s="100"/>
      <c r="AR18" s="85"/>
      <c r="AS18" s="102"/>
      <c r="AT18" s="50"/>
    </row>
    <row r="19" spans="1:46" ht="89.25" hidden="1" customHeight="1" outlineLevel="1" x14ac:dyDescent="0.2">
      <c r="A19" s="58"/>
      <c r="B19" s="74"/>
      <c r="C19" s="75"/>
      <c r="D19" s="88" t="s">
        <v>87</v>
      </c>
      <c r="E19" s="99" t="s">
        <v>88</v>
      </c>
      <c r="F19" s="100"/>
      <c r="G19" s="101"/>
      <c r="H19" s="92">
        <v>0</v>
      </c>
      <c r="I19" s="93">
        <v>10</v>
      </c>
      <c r="J19" s="80"/>
      <c r="K19" s="65"/>
      <c r="L19" s="65"/>
      <c r="M19" s="81"/>
      <c r="N19" s="81"/>
      <c r="O19" s="82"/>
      <c r="P19" s="83"/>
      <c r="Q19" s="84"/>
      <c r="R19" s="100"/>
      <c r="S19" s="101"/>
      <c r="T19" s="92">
        <v>0</v>
      </c>
      <c r="U19" s="93">
        <v>10</v>
      </c>
      <c r="V19" s="80"/>
      <c r="W19" s="65"/>
      <c r="X19" s="65"/>
      <c r="Y19" s="81"/>
      <c r="Z19" s="81"/>
      <c r="AA19" s="82"/>
      <c r="AB19" s="83"/>
      <c r="AC19" s="84"/>
      <c r="AD19" s="100"/>
      <c r="AE19" s="101"/>
      <c r="AF19" s="92">
        <v>0</v>
      </c>
      <c r="AG19" s="93">
        <v>10</v>
      </c>
      <c r="AH19" s="80"/>
      <c r="AI19" s="65"/>
      <c r="AJ19" s="65"/>
      <c r="AK19" s="81"/>
      <c r="AL19" s="81"/>
      <c r="AM19" s="82"/>
      <c r="AN19" s="83"/>
      <c r="AO19" s="84"/>
      <c r="AP19" s="100"/>
      <c r="AR19" s="85"/>
      <c r="AS19" s="102"/>
      <c r="AT19" s="50"/>
    </row>
    <row r="20" spans="1:46" ht="63.75" hidden="1" customHeight="1" outlineLevel="1" x14ac:dyDescent="0.2">
      <c r="A20" s="58"/>
      <c r="B20" s="74"/>
      <c r="C20" s="75"/>
      <c r="D20" s="88" t="s">
        <v>89</v>
      </c>
      <c r="E20" s="103" t="s">
        <v>90</v>
      </c>
      <c r="F20" s="100"/>
      <c r="G20" s="101"/>
      <c r="H20" s="92">
        <v>0</v>
      </c>
      <c r="I20" s="93">
        <v>4</v>
      </c>
      <c r="J20" s="80"/>
      <c r="K20" s="65"/>
      <c r="L20" s="65"/>
      <c r="M20" s="81"/>
      <c r="N20" s="81"/>
      <c r="O20" s="82"/>
      <c r="P20" s="83"/>
      <c r="Q20" s="84"/>
      <c r="R20" s="100"/>
      <c r="S20" s="101"/>
      <c r="T20" s="92">
        <v>0</v>
      </c>
      <c r="U20" s="93">
        <v>4</v>
      </c>
      <c r="V20" s="80"/>
      <c r="W20" s="65"/>
      <c r="X20" s="65"/>
      <c r="Y20" s="81"/>
      <c r="Z20" s="81"/>
      <c r="AA20" s="82"/>
      <c r="AB20" s="83"/>
      <c r="AC20" s="84"/>
      <c r="AD20" s="100"/>
      <c r="AE20" s="101"/>
      <c r="AF20" s="92">
        <v>0</v>
      </c>
      <c r="AG20" s="93">
        <v>4</v>
      </c>
      <c r="AH20" s="80"/>
      <c r="AI20" s="65"/>
      <c r="AJ20" s="65"/>
      <c r="AK20" s="81"/>
      <c r="AL20" s="81"/>
      <c r="AM20" s="82"/>
      <c r="AN20" s="83"/>
      <c r="AO20" s="84"/>
      <c r="AP20" s="100"/>
      <c r="AR20" s="85"/>
      <c r="AS20" s="102"/>
      <c r="AT20" s="50"/>
    </row>
    <row r="21" spans="1:46" ht="51" hidden="1" customHeight="1" outlineLevel="1" x14ac:dyDescent="0.2">
      <c r="A21" s="58"/>
      <c r="B21" s="74"/>
      <c r="C21" s="75"/>
      <c r="D21" s="88" t="s">
        <v>91</v>
      </c>
      <c r="E21" s="103" t="s">
        <v>92</v>
      </c>
      <c r="F21" s="100"/>
      <c r="G21" s="101"/>
      <c r="H21" s="92">
        <v>0</v>
      </c>
      <c r="I21" s="93">
        <v>4</v>
      </c>
      <c r="J21" s="80"/>
      <c r="K21" s="65"/>
      <c r="L21" s="65"/>
      <c r="M21" s="81"/>
      <c r="N21" s="81"/>
      <c r="O21" s="82"/>
      <c r="P21" s="83"/>
      <c r="Q21" s="84"/>
      <c r="R21" s="100"/>
      <c r="S21" s="101"/>
      <c r="T21" s="92">
        <v>0</v>
      </c>
      <c r="U21" s="93">
        <v>4</v>
      </c>
      <c r="V21" s="80"/>
      <c r="W21" s="65"/>
      <c r="X21" s="65"/>
      <c r="Y21" s="81"/>
      <c r="Z21" s="81"/>
      <c r="AA21" s="82"/>
      <c r="AB21" s="83"/>
      <c r="AC21" s="84"/>
      <c r="AD21" s="100"/>
      <c r="AE21" s="101"/>
      <c r="AF21" s="92">
        <v>0</v>
      </c>
      <c r="AG21" s="93">
        <v>4</v>
      </c>
      <c r="AH21" s="80"/>
      <c r="AI21" s="65"/>
      <c r="AJ21" s="65"/>
      <c r="AK21" s="81"/>
      <c r="AL21" s="81"/>
      <c r="AM21" s="82"/>
      <c r="AN21" s="83"/>
      <c r="AO21" s="84"/>
      <c r="AP21" s="100"/>
      <c r="AR21" s="85"/>
      <c r="AS21" s="102"/>
      <c r="AT21" s="50"/>
    </row>
    <row r="22" spans="1:46" ht="51" hidden="1" customHeight="1" outlineLevel="1" x14ac:dyDescent="0.2">
      <c r="A22" s="58"/>
      <c r="B22" s="74"/>
      <c r="C22" s="75"/>
      <c r="D22" s="88" t="s">
        <v>93</v>
      </c>
      <c r="E22" s="103" t="s">
        <v>94</v>
      </c>
      <c r="F22" s="100"/>
      <c r="G22" s="101"/>
      <c r="H22" s="92">
        <v>0</v>
      </c>
      <c r="I22" s="93">
        <v>4</v>
      </c>
      <c r="J22" s="80"/>
      <c r="K22" s="65"/>
      <c r="L22" s="65"/>
      <c r="M22" s="81"/>
      <c r="N22" s="81"/>
      <c r="O22" s="82"/>
      <c r="P22" s="83"/>
      <c r="Q22" s="84"/>
      <c r="R22" s="100"/>
      <c r="S22" s="101"/>
      <c r="T22" s="92">
        <v>0</v>
      </c>
      <c r="U22" s="93">
        <v>4</v>
      </c>
      <c r="V22" s="80"/>
      <c r="W22" s="65"/>
      <c r="X22" s="65"/>
      <c r="Y22" s="81"/>
      <c r="Z22" s="81"/>
      <c r="AA22" s="82"/>
      <c r="AB22" s="83"/>
      <c r="AC22" s="84"/>
      <c r="AD22" s="100"/>
      <c r="AE22" s="101"/>
      <c r="AF22" s="92">
        <v>0</v>
      </c>
      <c r="AG22" s="93">
        <v>4</v>
      </c>
      <c r="AH22" s="80"/>
      <c r="AI22" s="65"/>
      <c r="AJ22" s="65"/>
      <c r="AK22" s="81"/>
      <c r="AL22" s="81"/>
      <c r="AM22" s="82"/>
      <c r="AN22" s="83"/>
      <c r="AO22" s="84"/>
      <c r="AP22" s="100"/>
      <c r="AR22" s="85"/>
      <c r="AS22" s="102"/>
      <c r="AT22" s="50"/>
    </row>
    <row r="23" spans="1:46" ht="12.75" hidden="1" customHeight="1" outlineLevel="1" x14ac:dyDescent="0.2">
      <c r="A23" s="58"/>
      <c r="B23" s="74"/>
      <c r="C23" s="75" t="s">
        <v>95</v>
      </c>
      <c r="D23" s="95" t="s">
        <v>96</v>
      </c>
      <c r="E23" s="96"/>
      <c r="F23" s="97"/>
      <c r="G23" s="78">
        <f>SUM(H24:H28)</f>
        <v>0</v>
      </c>
      <c r="H23" s="64"/>
      <c r="I23" s="65">
        <v>36</v>
      </c>
      <c r="J23" s="80"/>
      <c r="K23" s="65"/>
      <c r="L23" s="65"/>
      <c r="M23" s="81"/>
      <c r="N23" s="81"/>
      <c r="O23" s="82"/>
      <c r="P23" s="83"/>
      <c r="Q23" s="84"/>
      <c r="R23" s="97"/>
      <c r="S23" s="78">
        <f>SUM(T24:T28)</f>
        <v>0</v>
      </c>
      <c r="T23" s="64"/>
      <c r="U23" s="65">
        <v>36</v>
      </c>
      <c r="V23" s="80"/>
      <c r="W23" s="65"/>
      <c r="X23" s="65"/>
      <c r="Y23" s="81"/>
      <c r="Z23" s="81"/>
      <c r="AA23" s="82"/>
      <c r="AB23" s="83"/>
      <c r="AC23" s="84"/>
      <c r="AD23" s="97"/>
      <c r="AE23" s="78">
        <f>SUM(AF24:AF28)</f>
        <v>0</v>
      </c>
      <c r="AF23" s="64"/>
      <c r="AG23" s="65">
        <v>36</v>
      </c>
      <c r="AH23" s="80"/>
      <c r="AI23" s="65"/>
      <c r="AJ23" s="65"/>
      <c r="AK23" s="81"/>
      <c r="AL23" s="81"/>
      <c r="AM23" s="82"/>
      <c r="AN23" s="83"/>
      <c r="AO23" s="84"/>
      <c r="AP23" s="97"/>
      <c r="AR23" s="85"/>
      <c r="AS23" s="98"/>
      <c r="AT23" s="50"/>
    </row>
    <row r="24" spans="1:46" ht="38.25" hidden="1" customHeight="1" outlineLevel="1" x14ac:dyDescent="0.2">
      <c r="A24" s="58"/>
      <c r="B24" s="74"/>
      <c r="C24" s="75"/>
      <c r="D24" s="88" t="s">
        <v>97</v>
      </c>
      <c r="E24" s="89" t="s">
        <v>98</v>
      </c>
      <c r="F24" s="90"/>
      <c r="G24" s="91"/>
      <c r="H24" s="92">
        <v>0</v>
      </c>
      <c r="I24" s="93">
        <v>6</v>
      </c>
      <c r="J24" s="80"/>
      <c r="K24" s="65"/>
      <c r="L24" s="65"/>
      <c r="M24" s="81"/>
      <c r="N24" s="81"/>
      <c r="O24" s="82"/>
      <c r="P24" s="83"/>
      <c r="Q24" s="84"/>
      <c r="R24" s="90"/>
      <c r="S24" s="91"/>
      <c r="T24" s="92">
        <v>0</v>
      </c>
      <c r="U24" s="93">
        <v>6</v>
      </c>
      <c r="V24" s="80"/>
      <c r="W24" s="65"/>
      <c r="X24" s="65"/>
      <c r="Y24" s="81"/>
      <c r="Z24" s="81"/>
      <c r="AA24" s="82"/>
      <c r="AB24" s="83"/>
      <c r="AC24" s="84"/>
      <c r="AD24" s="90"/>
      <c r="AE24" s="91"/>
      <c r="AF24" s="92">
        <v>0</v>
      </c>
      <c r="AG24" s="93">
        <v>6</v>
      </c>
      <c r="AH24" s="80"/>
      <c r="AI24" s="65"/>
      <c r="AJ24" s="65"/>
      <c r="AK24" s="81"/>
      <c r="AL24" s="81"/>
      <c r="AM24" s="82"/>
      <c r="AN24" s="83"/>
      <c r="AO24" s="84"/>
      <c r="AP24" s="90"/>
      <c r="AR24" s="85"/>
      <c r="AS24" s="94"/>
      <c r="AT24" s="50"/>
    </row>
    <row r="25" spans="1:46" ht="25.5" hidden="1" customHeight="1" outlineLevel="1" x14ac:dyDescent="0.2">
      <c r="A25" s="58"/>
      <c r="B25" s="74"/>
      <c r="C25" s="75"/>
      <c r="D25" s="88" t="s">
        <v>99</v>
      </c>
      <c r="E25" s="89" t="s">
        <v>100</v>
      </c>
      <c r="F25" s="90"/>
      <c r="G25" s="91"/>
      <c r="H25" s="92">
        <v>0</v>
      </c>
      <c r="I25" s="93">
        <v>6</v>
      </c>
      <c r="J25" s="80"/>
      <c r="K25" s="65"/>
      <c r="L25" s="65"/>
      <c r="M25" s="81"/>
      <c r="N25" s="81"/>
      <c r="O25" s="82"/>
      <c r="P25" s="83"/>
      <c r="Q25" s="84"/>
      <c r="R25" s="90"/>
      <c r="S25" s="91"/>
      <c r="T25" s="92">
        <v>0</v>
      </c>
      <c r="U25" s="93">
        <v>6</v>
      </c>
      <c r="V25" s="80"/>
      <c r="W25" s="65"/>
      <c r="X25" s="65"/>
      <c r="Y25" s="81"/>
      <c r="Z25" s="81"/>
      <c r="AA25" s="82"/>
      <c r="AB25" s="83"/>
      <c r="AC25" s="84"/>
      <c r="AD25" s="90"/>
      <c r="AE25" s="91"/>
      <c r="AF25" s="92">
        <v>0</v>
      </c>
      <c r="AG25" s="93">
        <v>6</v>
      </c>
      <c r="AH25" s="80"/>
      <c r="AI25" s="65"/>
      <c r="AJ25" s="65"/>
      <c r="AK25" s="81"/>
      <c r="AL25" s="81"/>
      <c r="AM25" s="82"/>
      <c r="AN25" s="83"/>
      <c r="AO25" s="84"/>
      <c r="AP25" s="90"/>
      <c r="AR25" s="85"/>
      <c r="AS25" s="94"/>
      <c r="AT25" s="50"/>
    </row>
    <row r="26" spans="1:46" ht="25.5" hidden="1" customHeight="1" outlineLevel="1" x14ac:dyDescent="0.2">
      <c r="A26" s="58"/>
      <c r="B26" s="74"/>
      <c r="C26" s="75"/>
      <c r="D26" s="88" t="s">
        <v>101</v>
      </c>
      <c r="E26" s="89" t="s">
        <v>102</v>
      </c>
      <c r="F26" s="90"/>
      <c r="G26" s="91"/>
      <c r="H26" s="92">
        <v>0</v>
      </c>
      <c r="I26" s="93">
        <v>6</v>
      </c>
      <c r="J26" s="80"/>
      <c r="K26" s="65"/>
      <c r="L26" s="65"/>
      <c r="M26" s="81"/>
      <c r="N26" s="81"/>
      <c r="O26" s="82"/>
      <c r="P26" s="83"/>
      <c r="Q26" s="84"/>
      <c r="R26" s="90"/>
      <c r="S26" s="91"/>
      <c r="T26" s="92">
        <v>0</v>
      </c>
      <c r="U26" s="93">
        <v>6</v>
      </c>
      <c r="V26" s="80"/>
      <c r="W26" s="65"/>
      <c r="X26" s="65"/>
      <c r="Y26" s="81"/>
      <c r="Z26" s="81"/>
      <c r="AA26" s="82"/>
      <c r="AB26" s="83"/>
      <c r="AC26" s="84"/>
      <c r="AD26" s="90"/>
      <c r="AE26" s="91"/>
      <c r="AF26" s="92">
        <v>0</v>
      </c>
      <c r="AG26" s="93">
        <v>6</v>
      </c>
      <c r="AH26" s="80"/>
      <c r="AI26" s="65"/>
      <c r="AJ26" s="65"/>
      <c r="AK26" s="81"/>
      <c r="AL26" s="81"/>
      <c r="AM26" s="82"/>
      <c r="AN26" s="83"/>
      <c r="AO26" s="84"/>
      <c r="AP26" s="90"/>
      <c r="AR26" s="85"/>
      <c r="AS26" s="94"/>
      <c r="AT26" s="50"/>
    </row>
    <row r="27" spans="1:46" ht="25.5" hidden="1" customHeight="1" outlineLevel="1" x14ac:dyDescent="0.2">
      <c r="A27" s="58"/>
      <c r="B27" s="74"/>
      <c r="C27" s="75"/>
      <c r="D27" s="88" t="s">
        <v>103</v>
      </c>
      <c r="E27" s="89" t="s">
        <v>104</v>
      </c>
      <c r="F27" s="90"/>
      <c r="G27" s="91"/>
      <c r="H27" s="92">
        <v>0</v>
      </c>
      <c r="I27" s="93">
        <v>6</v>
      </c>
      <c r="J27" s="80"/>
      <c r="K27" s="65"/>
      <c r="L27" s="65"/>
      <c r="M27" s="81"/>
      <c r="N27" s="81"/>
      <c r="O27" s="82"/>
      <c r="P27" s="83"/>
      <c r="Q27" s="84"/>
      <c r="R27" s="90"/>
      <c r="S27" s="91"/>
      <c r="T27" s="92">
        <v>0</v>
      </c>
      <c r="U27" s="93">
        <v>6</v>
      </c>
      <c r="V27" s="80"/>
      <c r="W27" s="65"/>
      <c r="X27" s="65"/>
      <c r="Y27" s="81"/>
      <c r="Z27" s="81"/>
      <c r="AA27" s="82"/>
      <c r="AB27" s="83"/>
      <c r="AC27" s="84"/>
      <c r="AD27" s="90"/>
      <c r="AE27" s="91"/>
      <c r="AF27" s="92">
        <v>0</v>
      </c>
      <c r="AG27" s="93">
        <v>6</v>
      </c>
      <c r="AH27" s="80"/>
      <c r="AI27" s="65"/>
      <c r="AJ27" s="65"/>
      <c r="AK27" s="81"/>
      <c r="AL27" s="81"/>
      <c r="AM27" s="82"/>
      <c r="AN27" s="83"/>
      <c r="AO27" s="84"/>
      <c r="AP27" s="90"/>
      <c r="AR27" s="85"/>
      <c r="AS27" s="94"/>
      <c r="AT27" s="50"/>
    </row>
    <row r="28" spans="1:46" ht="90" hidden="1" outlineLevel="1" x14ac:dyDescent="0.2">
      <c r="A28" s="58"/>
      <c r="B28" s="74"/>
      <c r="C28" s="75"/>
      <c r="D28" s="88" t="s">
        <v>105</v>
      </c>
      <c r="E28" s="89" t="s">
        <v>106</v>
      </c>
      <c r="F28" s="90"/>
      <c r="G28" s="91"/>
      <c r="H28" s="92">
        <v>0</v>
      </c>
      <c r="I28" s="93">
        <v>12</v>
      </c>
      <c r="J28" s="80"/>
      <c r="K28" s="65"/>
      <c r="L28" s="65"/>
      <c r="M28" s="81"/>
      <c r="N28" s="81"/>
      <c r="O28" s="82"/>
      <c r="P28" s="83"/>
      <c r="Q28" s="84"/>
      <c r="R28" s="90"/>
      <c r="S28" s="91"/>
      <c r="T28" s="92">
        <v>0</v>
      </c>
      <c r="U28" s="93">
        <v>12</v>
      </c>
      <c r="V28" s="80"/>
      <c r="W28" s="65"/>
      <c r="X28" s="65"/>
      <c r="Y28" s="81"/>
      <c r="Z28" s="81"/>
      <c r="AA28" s="82"/>
      <c r="AB28" s="83"/>
      <c r="AC28" s="84"/>
      <c r="AD28" s="90"/>
      <c r="AE28" s="91"/>
      <c r="AF28" s="92">
        <v>0</v>
      </c>
      <c r="AG28" s="93">
        <v>12</v>
      </c>
      <c r="AH28" s="80"/>
      <c r="AI28" s="65"/>
      <c r="AJ28" s="65"/>
      <c r="AK28" s="81"/>
      <c r="AL28" s="81"/>
      <c r="AM28" s="82"/>
      <c r="AN28" s="83"/>
      <c r="AO28" s="84"/>
      <c r="AP28" s="90"/>
      <c r="AR28" s="85"/>
      <c r="AS28" s="94"/>
      <c r="AT28" s="104"/>
    </row>
    <row r="29" spans="1:46" s="10" customFormat="1" ht="21.95" customHeight="1" collapsed="1" x14ac:dyDescent="0.25">
      <c r="A29" s="58">
        <v>2</v>
      </c>
      <c r="B29" s="59" t="s">
        <v>107</v>
      </c>
      <c r="C29" s="61" t="s">
        <v>108</v>
      </c>
      <c r="D29" s="105"/>
      <c r="E29" s="106"/>
      <c r="F29" s="62"/>
      <c r="G29" s="63">
        <f>SUM(G30:G41)</f>
        <v>0</v>
      </c>
      <c r="H29" s="64"/>
      <c r="I29" s="65">
        <v>100</v>
      </c>
      <c r="J29" s="65">
        <v>3</v>
      </c>
      <c r="K29" s="65">
        <f>G29*J29</f>
        <v>0</v>
      </c>
      <c r="L29" s="65">
        <f>I29*J29</f>
        <v>300</v>
      </c>
      <c r="M29" s="81"/>
      <c r="N29" s="81"/>
      <c r="O29" s="82"/>
      <c r="P29" s="83"/>
      <c r="Q29" s="84"/>
      <c r="R29" s="62"/>
      <c r="S29" s="63">
        <f>SUM(S30:S41)</f>
        <v>0</v>
      </c>
      <c r="T29" s="64"/>
      <c r="U29" s="65">
        <v>100</v>
      </c>
      <c r="V29" s="65">
        <v>3</v>
      </c>
      <c r="W29" s="65">
        <f>S29*V29</f>
        <v>0</v>
      </c>
      <c r="X29" s="65">
        <f>U29*V29</f>
        <v>300</v>
      </c>
      <c r="Y29" s="81"/>
      <c r="Z29" s="81"/>
      <c r="AA29" s="82"/>
      <c r="AB29" s="83"/>
      <c r="AC29" s="84"/>
      <c r="AD29" s="62"/>
      <c r="AE29" s="63">
        <f>SUM(AE30:AE41)</f>
        <v>0</v>
      </c>
      <c r="AF29" s="64"/>
      <c r="AG29" s="65">
        <v>100</v>
      </c>
      <c r="AH29" s="65">
        <v>3</v>
      </c>
      <c r="AI29" s="65">
        <f>AE29*AH29</f>
        <v>0</v>
      </c>
      <c r="AJ29" s="65">
        <f>AG29*AH29</f>
        <v>300</v>
      </c>
      <c r="AK29" s="81"/>
      <c r="AL29" s="81"/>
      <c r="AM29" s="82"/>
      <c r="AN29" s="83"/>
      <c r="AO29" s="84"/>
      <c r="AP29" s="62"/>
      <c r="AQ29" s="70"/>
      <c r="AR29" s="85"/>
      <c r="AS29" s="72"/>
      <c r="AT29" s="73"/>
    </row>
    <row r="30" spans="1:46" ht="12.75" hidden="1" customHeight="1" outlineLevel="1" x14ac:dyDescent="0.2">
      <c r="A30" s="58"/>
      <c r="B30" s="74"/>
      <c r="C30" s="75" t="s">
        <v>77</v>
      </c>
      <c r="D30" s="107" t="s">
        <v>109</v>
      </c>
      <c r="E30" s="108"/>
      <c r="F30" s="109"/>
      <c r="G30" s="110">
        <f>SUM(H31:H34)</f>
        <v>0</v>
      </c>
      <c r="H30" s="79"/>
      <c r="I30" s="65">
        <v>40</v>
      </c>
      <c r="J30" s="80"/>
      <c r="K30" s="65"/>
      <c r="L30" s="65"/>
      <c r="M30" s="81"/>
      <c r="N30" s="81"/>
      <c r="O30" s="82"/>
      <c r="P30" s="83"/>
      <c r="Q30" s="84"/>
      <c r="R30" s="109"/>
      <c r="S30" s="78">
        <f>SUM(T31:T34)</f>
        <v>0</v>
      </c>
      <c r="T30" s="79"/>
      <c r="U30" s="65">
        <v>40</v>
      </c>
      <c r="V30" s="80"/>
      <c r="W30" s="65"/>
      <c r="X30" s="65"/>
      <c r="Y30" s="81"/>
      <c r="Z30" s="81"/>
      <c r="AA30" s="82"/>
      <c r="AB30" s="83"/>
      <c r="AC30" s="84"/>
      <c r="AD30" s="109"/>
      <c r="AE30" s="78">
        <f>SUM(AF31:AF34)</f>
        <v>0</v>
      </c>
      <c r="AF30" s="79"/>
      <c r="AG30" s="65">
        <v>40</v>
      </c>
      <c r="AH30" s="80"/>
      <c r="AI30" s="65"/>
      <c r="AJ30" s="65"/>
      <c r="AK30" s="81"/>
      <c r="AL30" s="81"/>
      <c r="AM30" s="82"/>
      <c r="AN30" s="83"/>
      <c r="AO30" s="84"/>
      <c r="AP30" s="109"/>
      <c r="AR30" s="85"/>
      <c r="AS30" s="111"/>
      <c r="AT30" s="87"/>
    </row>
    <row r="31" spans="1:46" ht="76.5" hidden="1" customHeight="1" outlineLevel="1" x14ac:dyDescent="0.2">
      <c r="A31" s="58"/>
      <c r="B31" s="74"/>
      <c r="C31" s="75"/>
      <c r="D31" s="88" t="s">
        <v>110</v>
      </c>
      <c r="E31" s="89" t="s">
        <v>111</v>
      </c>
      <c r="F31" s="90"/>
      <c r="G31" s="91"/>
      <c r="H31" s="92">
        <v>0</v>
      </c>
      <c r="I31" s="93">
        <v>10</v>
      </c>
      <c r="J31" s="80"/>
      <c r="K31" s="65"/>
      <c r="L31" s="65"/>
      <c r="M31" s="81"/>
      <c r="N31" s="81"/>
      <c r="O31" s="82"/>
      <c r="P31" s="83"/>
      <c r="Q31" s="84"/>
      <c r="R31" s="90"/>
      <c r="S31" s="91"/>
      <c r="T31" s="92">
        <v>0</v>
      </c>
      <c r="U31" s="93">
        <v>10</v>
      </c>
      <c r="V31" s="80"/>
      <c r="W31" s="65"/>
      <c r="X31" s="65"/>
      <c r="Y31" s="81"/>
      <c r="Z31" s="81"/>
      <c r="AA31" s="82"/>
      <c r="AB31" s="83"/>
      <c r="AC31" s="84"/>
      <c r="AD31" s="90"/>
      <c r="AE31" s="91"/>
      <c r="AF31" s="92">
        <v>0</v>
      </c>
      <c r="AG31" s="93">
        <v>10</v>
      </c>
      <c r="AH31" s="80"/>
      <c r="AI31" s="65"/>
      <c r="AJ31" s="65"/>
      <c r="AK31" s="81"/>
      <c r="AL31" s="81"/>
      <c r="AM31" s="82"/>
      <c r="AN31" s="83"/>
      <c r="AO31" s="84"/>
      <c r="AP31" s="90"/>
      <c r="AR31" s="85"/>
      <c r="AS31" s="94"/>
      <c r="AT31" s="50"/>
    </row>
    <row r="32" spans="1:46" ht="76.5" hidden="1" customHeight="1" outlineLevel="1" x14ac:dyDescent="0.2">
      <c r="A32" s="58"/>
      <c r="B32" s="74"/>
      <c r="C32" s="75"/>
      <c r="D32" s="88" t="s">
        <v>79</v>
      </c>
      <c r="E32" s="89" t="s">
        <v>112</v>
      </c>
      <c r="F32" s="90"/>
      <c r="G32" s="91"/>
      <c r="H32" s="92">
        <v>0</v>
      </c>
      <c r="I32" s="93">
        <v>10</v>
      </c>
      <c r="J32" s="80"/>
      <c r="K32" s="65"/>
      <c r="L32" s="65"/>
      <c r="M32" s="81"/>
      <c r="N32" s="81"/>
      <c r="O32" s="82"/>
      <c r="P32" s="83"/>
      <c r="Q32" s="84"/>
      <c r="R32" s="90"/>
      <c r="S32" s="91"/>
      <c r="T32" s="92">
        <v>0</v>
      </c>
      <c r="U32" s="93">
        <v>10</v>
      </c>
      <c r="V32" s="80"/>
      <c r="W32" s="65"/>
      <c r="X32" s="65"/>
      <c r="Y32" s="81"/>
      <c r="Z32" s="81"/>
      <c r="AA32" s="82"/>
      <c r="AB32" s="83"/>
      <c r="AC32" s="84"/>
      <c r="AD32" s="90"/>
      <c r="AE32" s="91"/>
      <c r="AF32" s="92">
        <v>0</v>
      </c>
      <c r="AG32" s="93">
        <v>10</v>
      </c>
      <c r="AH32" s="80"/>
      <c r="AI32" s="65"/>
      <c r="AJ32" s="65"/>
      <c r="AK32" s="81"/>
      <c r="AL32" s="81"/>
      <c r="AM32" s="82"/>
      <c r="AN32" s="83"/>
      <c r="AO32" s="84"/>
      <c r="AP32" s="90"/>
      <c r="AR32" s="85"/>
      <c r="AS32" s="94"/>
      <c r="AT32" s="50"/>
    </row>
    <row r="33" spans="1:46" ht="76.5" hidden="1" customHeight="1" outlineLevel="1" x14ac:dyDescent="0.2">
      <c r="A33" s="58"/>
      <c r="B33" s="74"/>
      <c r="C33" s="75"/>
      <c r="D33" s="88" t="s">
        <v>81</v>
      </c>
      <c r="E33" s="89" t="s">
        <v>113</v>
      </c>
      <c r="F33" s="90"/>
      <c r="G33" s="91"/>
      <c r="H33" s="92">
        <v>0</v>
      </c>
      <c r="I33" s="93">
        <v>10</v>
      </c>
      <c r="J33" s="80"/>
      <c r="K33" s="65"/>
      <c r="L33" s="65"/>
      <c r="M33" s="81"/>
      <c r="N33" s="81"/>
      <c r="O33" s="82"/>
      <c r="P33" s="83"/>
      <c r="Q33" s="84"/>
      <c r="R33" s="90"/>
      <c r="S33" s="91"/>
      <c r="T33" s="92">
        <v>0</v>
      </c>
      <c r="U33" s="93">
        <v>10</v>
      </c>
      <c r="V33" s="80"/>
      <c r="W33" s="65"/>
      <c r="X33" s="65"/>
      <c r="Y33" s="81"/>
      <c r="Z33" s="81"/>
      <c r="AA33" s="82"/>
      <c r="AB33" s="83"/>
      <c r="AC33" s="84"/>
      <c r="AD33" s="90"/>
      <c r="AE33" s="91"/>
      <c r="AF33" s="92">
        <v>0</v>
      </c>
      <c r="AG33" s="93">
        <v>10</v>
      </c>
      <c r="AH33" s="80"/>
      <c r="AI33" s="65"/>
      <c r="AJ33" s="65"/>
      <c r="AK33" s="81"/>
      <c r="AL33" s="81"/>
      <c r="AM33" s="82"/>
      <c r="AN33" s="83"/>
      <c r="AO33" s="84"/>
      <c r="AP33" s="90"/>
      <c r="AR33" s="85"/>
      <c r="AS33" s="94"/>
      <c r="AT33" s="50"/>
    </row>
    <row r="34" spans="1:46" ht="76.5" hidden="1" customHeight="1" outlineLevel="1" x14ac:dyDescent="0.2">
      <c r="A34" s="58"/>
      <c r="B34" s="74"/>
      <c r="C34" s="75"/>
      <c r="D34" s="88" t="s">
        <v>114</v>
      </c>
      <c r="E34" s="89" t="s">
        <v>115</v>
      </c>
      <c r="F34" s="90"/>
      <c r="G34" s="91"/>
      <c r="H34" s="92">
        <v>0</v>
      </c>
      <c r="I34" s="93">
        <v>10</v>
      </c>
      <c r="J34" s="80"/>
      <c r="K34" s="65"/>
      <c r="L34" s="65"/>
      <c r="M34" s="81"/>
      <c r="N34" s="81"/>
      <c r="O34" s="82"/>
      <c r="P34" s="83"/>
      <c r="Q34" s="84"/>
      <c r="R34" s="90"/>
      <c r="S34" s="91"/>
      <c r="T34" s="92">
        <v>0</v>
      </c>
      <c r="U34" s="93">
        <v>10</v>
      </c>
      <c r="V34" s="80"/>
      <c r="W34" s="65"/>
      <c r="X34" s="65"/>
      <c r="Y34" s="81"/>
      <c r="Z34" s="81"/>
      <c r="AA34" s="82"/>
      <c r="AB34" s="83"/>
      <c r="AC34" s="84"/>
      <c r="AD34" s="90"/>
      <c r="AE34" s="91"/>
      <c r="AF34" s="92">
        <v>0</v>
      </c>
      <c r="AG34" s="93">
        <v>10</v>
      </c>
      <c r="AH34" s="80"/>
      <c r="AI34" s="65"/>
      <c r="AJ34" s="65"/>
      <c r="AK34" s="81"/>
      <c r="AL34" s="81"/>
      <c r="AM34" s="82"/>
      <c r="AN34" s="83"/>
      <c r="AO34" s="84"/>
      <c r="AP34" s="90"/>
      <c r="AR34" s="85"/>
      <c r="AS34" s="94"/>
      <c r="AT34" s="50"/>
    </row>
    <row r="35" spans="1:46" ht="12.75" hidden="1" customHeight="1" outlineLevel="1" x14ac:dyDescent="0.2">
      <c r="A35" s="58"/>
      <c r="B35" s="74"/>
      <c r="C35" s="75" t="s">
        <v>83</v>
      </c>
      <c r="D35" s="95" t="s">
        <v>116</v>
      </c>
      <c r="E35" s="108"/>
      <c r="F35" s="109"/>
      <c r="G35" s="78">
        <f>SUM(H36:H39)</f>
        <v>0</v>
      </c>
      <c r="H35" s="64"/>
      <c r="I35" s="65">
        <v>30</v>
      </c>
      <c r="J35" s="80"/>
      <c r="K35" s="65"/>
      <c r="L35" s="65"/>
      <c r="M35" s="81"/>
      <c r="N35" s="81"/>
      <c r="O35" s="82"/>
      <c r="P35" s="83"/>
      <c r="Q35" s="84"/>
      <c r="R35" s="109"/>
      <c r="S35" s="78">
        <f>SUM(T36:T39)</f>
        <v>0</v>
      </c>
      <c r="T35" s="64"/>
      <c r="U35" s="65">
        <v>30</v>
      </c>
      <c r="V35" s="80"/>
      <c r="W35" s="65"/>
      <c r="X35" s="65"/>
      <c r="Y35" s="81"/>
      <c r="Z35" s="81"/>
      <c r="AA35" s="82"/>
      <c r="AB35" s="83"/>
      <c r="AC35" s="84"/>
      <c r="AD35" s="109"/>
      <c r="AE35" s="78">
        <f>SUM(AF36:AF39)</f>
        <v>0</v>
      </c>
      <c r="AF35" s="64"/>
      <c r="AG35" s="65">
        <v>30</v>
      </c>
      <c r="AH35" s="80"/>
      <c r="AI35" s="65"/>
      <c r="AJ35" s="65"/>
      <c r="AK35" s="81"/>
      <c r="AL35" s="81"/>
      <c r="AM35" s="82"/>
      <c r="AN35" s="83"/>
      <c r="AO35" s="84"/>
      <c r="AP35" s="109"/>
      <c r="AR35" s="85"/>
      <c r="AS35" s="111"/>
      <c r="AT35" s="50"/>
    </row>
    <row r="36" spans="1:46" ht="63.75" hidden="1" customHeight="1" outlineLevel="1" x14ac:dyDescent="0.2">
      <c r="A36" s="58"/>
      <c r="B36" s="74"/>
      <c r="C36" s="75"/>
      <c r="D36" s="88" t="s">
        <v>85</v>
      </c>
      <c r="E36" s="89" t="s">
        <v>117</v>
      </c>
      <c r="F36" s="90"/>
      <c r="G36" s="91"/>
      <c r="H36" s="92">
        <v>0</v>
      </c>
      <c r="I36" s="93">
        <v>7.5</v>
      </c>
      <c r="J36" s="80"/>
      <c r="K36" s="65"/>
      <c r="L36" s="65"/>
      <c r="M36" s="81"/>
      <c r="N36" s="81"/>
      <c r="O36" s="82"/>
      <c r="P36" s="83"/>
      <c r="Q36" s="84"/>
      <c r="R36" s="90"/>
      <c r="S36" s="91"/>
      <c r="T36" s="92">
        <v>0</v>
      </c>
      <c r="U36" s="93">
        <v>7.5</v>
      </c>
      <c r="V36" s="80"/>
      <c r="W36" s="65"/>
      <c r="X36" s="65"/>
      <c r="Y36" s="81"/>
      <c r="Z36" s="81"/>
      <c r="AA36" s="82"/>
      <c r="AB36" s="83"/>
      <c r="AC36" s="84"/>
      <c r="AD36" s="90"/>
      <c r="AE36" s="91"/>
      <c r="AF36" s="92">
        <v>0</v>
      </c>
      <c r="AG36" s="93">
        <v>7.5</v>
      </c>
      <c r="AH36" s="80"/>
      <c r="AI36" s="65"/>
      <c r="AJ36" s="65"/>
      <c r="AK36" s="81"/>
      <c r="AL36" s="81"/>
      <c r="AM36" s="82"/>
      <c r="AN36" s="83"/>
      <c r="AO36" s="84"/>
      <c r="AP36" s="90"/>
      <c r="AR36" s="85"/>
      <c r="AS36" s="94"/>
      <c r="AT36" s="50"/>
    </row>
    <row r="37" spans="1:46" ht="63.75" hidden="1" customHeight="1" outlineLevel="1" x14ac:dyDescent="0.2">
      <c r="A37" s="58"/>
      <c r="B37" s="74"/>
      <c r="C37" s="75"/>
      <c r="D37" s="88" t="s">
        <v>87</v>
      </c>
      <c r="E37" s="89" t="s">
        <v>118</v>
      </c>
      <c r="F37" s="90"/>
      <c r="G37" s="91"/>
      <c r="H37" s="92">
        <v>0</v>
      </c>
      <c r="I37" s="93">
        <v>7.5</v>
      </c>
      <c r="J37" s="80"/>
      <c r="K37" s="65"/>
      <c r="L37" s="65"/>
      <c r="M37" s="81"/>
      <c r="N37" s="81"/>
      <c r="O37" s="82"/>
      <c r="P37" s="83"/>
      <c r="Q37" s="84"/>
      <c r="R37" s="90"/>
      <c r="S37" s="91"/>
      <c r="T37" s="92">
        <v>0</v>
      </c>
      <c r="U37" s="93">
        <v>7.5</v>
      </c>
      <c r="V37" s="80"/>
      <c r="W37" s="65"/>
      <c r="X37" s="65"/>
      <c r="Y37" s="81"/>
      <c r="Z37" s="81"/>
      <c r="AA37" s="82"/>
      <c r="AB37" s="83"/>
      <c r="AC37" s="84"/>
      <c r="AD37" s="90"/>
      <c r="AE37" s="91"/>
      <c r="AF37" s="92">
        <v>0</v>
      </c>
      <c r="AG37" s="93">
        <v>7.5</v>
      </c>
      <c r="AH37" s="80"/>
      <c r="AI37" s="65"/>
      <c r="AJ37" s="65"/>
      <c r="AK37" s="81"/>
      <c r="AL37" s="81"/>
      <c r="AM37" s="82"/>
      <c r="AN37" s="83"/>
      <c r="AO37" s="84"/>
      <c r="AP37" s="90"/>
      <c r="AR37" s="85"/>
      <c r="AS37" s="94"/>
      <c r="AT37" s="50"/>
    </row>
    <row r="38" spans="1:46" ht="63.75" hidden="1" customHeight="1" outlineLevel="1" x14ac:dyDescent="0.2">
      <c r="A38" s="58"/>
      <c r="B38" s="74"/>
      <c r="C38" s="75"/>
      <c r="D38" s="88" t="s">
        <v>119</v>
      </c>
      <c r="E38" s="89" t="s">
        <v>120</v>
      </c>
      <c r="F38" s="90"/>
      <c r="G38" s="91"/>
      <c r="H38" s="92">
        <v>0</v>
      </c>
      <c r="I38" s="93">
        <v>7.5</v>
      </c>
      <c r="J38" s="80"/>
      <c r="K38" s="65"/>
      <c r="L38" s="65"/>
      <c r="M38" s="81"/>
      <c r="N38" s="81"/>
      <c r="O38" s="82"/>
      <c r="P38" s="83"/>
      <c r="Q38" s="84"/>
      <c r="R38" s="90"/>
      <c r="S38" s="91"/>
      <c r="T38" s="92">
        <v>0</v>
      </c>
      <c r="U38" s="93">
        <v>7.5</v>
      </c>
      <c r="V38" s="80"/>
      <c r="W38" s="65"/>
      <c r="X38" s="65"/>
      <c r="Y38" s="81"/>
      <c r="Z38" s="81"/>
      <c r="AA38" s="82"/>
      <c r="AB38" s="83"/>
      <c r="AC38" s="84"/>
      <c r="AD38" s="90"/>
      <c r="AE38" s="91"/>
      <c r="AF38" s="92">
        <v>0</v>
      </c>
      <c r="AG38" s="93">
        <v>7.5</v>
      </c>
      <c r="AH38" s="80"/>
      <c r="AI38" s="65"/>
      <c r="AJ38" s="65"/>
      <c r="AK38" s="81"/>
      <c r="AL38" s="81"/>
      <c r="AM38" s="82"/>
      <c r="AN38" s="83"/>
      <c r="AO38" s="84"/>
      <c r="AP38" s="90"/>
      <c r="AR38" s="85"/>
      <c r="AS38" s="94"/>
      <c r="AT38" s="50"/>
    </row>
    <row r="39" spans="1:46" ht="63.75" hidden="1" customHeight="1" outlineLevel="1" x14ac:dyDescent="0.2">
      <c r="A39" s="58"/>
      <c r="B39" s="74"/>
      <c r="C39" s="75"/>
      <c r="D39" s="88" t="s">
        <v>121</v>
      </c>
      <c r="E39" s="89" t="s">
        <v>122</v>
      </c>
      <c r="F39" s="90"/>
      <c r="G39" s="91"/>
      <c r="H39" s="92">
        <v>0</v>
      </c>
      <c r="I39" s="93">
        <v>7.5</v>
      </c>
      <c r="J39" s="80"/>
      <c r="K39" s="65"/>
      <c r="L39" s="65"/>
      <c r="M39" s="81"/>
      <c r="N39" s="81"/>
      <c r="O39" s="82"/>
      <c r="P39" s="83"/>
      <c r="Q39" s="84"/>
      <c r="R39" s="90"/>
      <c r="S39" s="91"/>
      <c r="T39" s="92">
        <v>0</v>
      </c>
      <c r="U39" s="93">
        <v>7.5</v>
      </c>
      <c r="V39" s="80"/>
      <c r="W39" s="65"/>
      <c r="X39" s="65"/>
      <c r="Y39" s="81"/>
      <c r="Z39" s="81"/>
      <c r="AA39" s="82"/>
      <c r="AB39" s="83"/>
      <c r="AC39" s="84"/>
      <c r="AD39" s="90"/>
      <c r="AE39" s="91"/>
      <c r="AF39" s="92">
        <v>0</v>
      </c>
      <c r="AG39" s="93">
        <v>7.5</v>
      </c>
      <c r="AH39" s="80"/>
      <c r="AI39" s="65"/>
      <c r="AJ39" s="65"/>
      <c r="AK39" s="81"/>
      <c r="AL39" s="81"/>
      <c r="AM39" s="82"/>
      <c r="AN39" s="83"/>
      <c r="AO39" s="84"/>
      <c r="AP39" s="90"/>
      <c r="AR39" s="85"/>
      <c r="AS39" s="94"/>
      <c r="AT39" s="50"/>
    </row>
    <row r="40" spans="1:46" ht="12.75" hidden="1" customHeight="1" outlineLevel="1" x14ac:dyDescent="0.2">
      <c r="A40" s="58"/>
      <c r="B40" s="74"/>
      <c r="C40" s="75" t="s">
        <v>95</v>
      </c>
      <c r="D40" s="112" t="s">
        <v>123</v>
      </c>
      <c r="E40" s="113"/>
      <c r="F40" s="114"/>
      <c r="G40" s="115">
        <f>SUM(H41)</f>
        <v>0</v>
      </c>
      <c r="H40" s="64"/>
      <c r="I40" s="65">
        <v>30</v>
      </c>
      <c r="J40" s="80"/>
      <c r="K40" s="65"/>
      <c r="L40" s="65"/>
      <c r="M40" s="81"/>
      <c r="N40" s="81"/>
      <c r="O40" s="82"/>
      <c r="P40" s="83"/>
      <c r="Q40" s="84"/>
      <c r="R40" s="114"/>
      <c r="S40" s="115">
        <f>SUM(T41)</f>
        <v>0</v>
      </c>
      <c r="T40" s="64"/>
      <c r="U40" s="65">
        <v>30</v>
      </c>
      <c r="V40" s="80"/>
      <c r="W40" s="65"/>
      <c r="X40" s="65"/>
      <c r="Y40" s="81"/>
      <c r="Z40" s="81"/>
      <c r="AA40" s="82"/>
      <c r="AB40" s="83"/>
      <c r="AC40" s="84"/>
      <c r="AD40" s="114"/>
      <c r="AE40" s="115">
        <f>SUM(AF41)</f>
        <v>0</v>
      </c>
      <c r="AF40" s="64"/>
      <c r="AG40" s="65">
        <v>30</v>
      </c>
      <c r="AH40" s="80"/>
      <c r="AI40" s="65"/>
      <c r="AJ40" s="65"/>
      <c r="AK40" s="81"/>
      <c r="AL40" s="81"/>
      <c r="AM40" s="82"/>
      <c r="AN40" s="83"/>
      <c r="AO40" s="84"/>
      <c r="AP40" s="114"/>
      <c r="AR40" s="85"/>
      <c r="AS40" s="116"/>
      <c r="AT40" s="50"/>
    </row>
    <row r="41" spans="1:46" ht="51" hidden="1" customHeight="1" outlineLevel="1" x14ac:dyDescent="0.2">
      <c r="A41" s="58"/>
      <c r="B41" s="74"/>
      <c r="C41" s="117"/>
      <c r="D41" s="118" t="s">
        <v>95</v>
      </c>
      <c r="E41" s="119" t="s">
        <v>124</v>
      </c>
      <c r="F41" s="90"/>
      <c r="G41" s="91"/>
      <c r="H41" s="92">
        <v>0</v>
      </c>
      <c r="I41" s="93">
        <v>30</v>
      </c>
      <c r="J41" s="80"/>
      <c r="K41" s="65"/>
      <c r="L41" s="65"/>
      <c r="M41" s="81"/>
      <c r="N41" s="81"/>
      <c r="O41" s="82"/>
      <c r="P41" s="83"/>
      <c r="Q41" s="84"/>
      <c r="R41" s="90"/>
      <c r="S41" s="91"/>
      <c r="T41" s="92">
        <v>0</v>
      </c>
      <c r="U41" s="93">
        <v>30</v>
      </c>
      <c r="V41" s="80"/>
      <c r="W41" s="65"/>
      <c r="X41" s="65"/>
      <c r="Y41" s="81"/>
      <c r="Z41" s="81"/>
      <c r="AA41" s="82"/>
      <c r="AB41" s="83"/>
      <c r="AC41" s="84"/>
      <c r="AD41" s="90"/>
      <c r="AE41" s="91"/>
      <c r="AF41" s="92">
        <v>0</v>
      </c>
      <c r="AG41" s="93">
        <v>30</v>
      </c>
      <c r="AH41" s="80"/>
      <c r="AI41" s="65"/>
      <c r="AJ41" s="65"/>
      <c r="AK41" s="81"/>
      <c r="AL41" s="81"/>
      <c r="AM41" s="82"/>
      <c r="AN41" s="83"/>
      <c r="AO41" s="84"/>
      <c r="AP41" s="90"/>
      <c r="AR41" s="85"/>
      <c r="AS41" s="94"/>
      <c r="AT41" s="104"/>
    </row>
    <row r="42" spans="1:46" s="10" customFormat="1" ht="21.95" customHeight="1" collapsed="1" x14ac:dyDescent="0.25">
      <c r="A42" s="58">
        <v>3</v>
      </c>
      <c r="B42" s="120" t="s">
        <v>125</v>
      </c>
      <c r="C42" s="61" t="s">
        <v>126</v>
      </c>
      <c r="D42" s="105"/>
      <c r="E42" s="106"/>
      <c r="F42" s="72"/>
      <c r="G42" s="63">
        <f>SUM(G43:G57)</f>
        <v>0</v>
      </c>
      <c r="H42" s="64"/>
      <c r="I42" s="65">
        <v>100</v>
      </c>
      <c r="J42" s="65">
        <v>2</v>
      </c>
      <c r="K42" s="65">
        <f>G42*J42</f>
        <v>0</v>
      </c>
      <c r="L42" s="65">
        <f>I42*J42</f>
        <v>200</v>
      </c>
      <c r="M42" s="81"/>
      <c r="N42" s="81"/>
      <c r="O42" s="82"/>
      <c r="P42" s="83"/>
      <c r="Q42" s="84"/>
      <c r="R42" s="62"/>
      <c r="S42" s="63">
        <f>SUM(S43:S57)</f>
        <v>0</v>
      </c>
      <c r="T42" s="64"/>
      <c r="U42" s="65">
        <v>100</v>
      </c>
      <c r="V42" s="65">
        <v>2</v>
      </c>
      <c r="W42" s="65">
        <f>S42*V42</f>
        <v>0</v>
      </c>
      <c r="X42" s="65">
        <f>U42*V42</f>
        <v>200</v>
      </c>
      <c r="Y42" s="81"/>
      <c r="Z42" s="81"/>
      <c r="AA42" s="82"/>
      <c r="AB42" s="83"/>
      <c r="AC42" s="84"/>
      <c r="AD42" s="62"/>
      <c r="AE42" s="63">
        <f>SUM(AE43:AE57)</f>
        <v>0</v>
      </c>
      <c r="AF42" s="64"/>
      <c r="AG42" s="65">
        <f>AG43+AG45+AG48+AG52+AG54</f>
        <v>100</v>
      </c>
      <c r="AH42" s="65">
        <v>2</v>
      </c>
      <c r="AI42" s="65">
        <f>AE42*AH42</f>
        <v>0</v>
      </c>
      <c r="AJ42" s="65">
        <f>AG42*AH42</f>
        <v>200</v>
      </c>
      <c r="AK42" s="81"/>
      <c r="AL42" s="81"/>
      <c r="AM42" s="82"/>
      <c r="AN42" s="83"/>
      <c r="AO42" s="84"/>
      <c r="AP42" s="62"/>
      <c r="AQ42" s="70"/>
      <c r="AR42" s="85"/>
      <c r="AS42" s="72"/>
      <c r="AT42" s="73"/>
    </row>
    <row r="43" spans="1:46" ht="12.75" hidden="1" customHeight="1" outlineLevel="1" x14ac:dyDescent="0.2">
      <c r="A43" s="58"/>
      <c r="B43" s="74"/>
      <c r="C43" s="121" t="s">
        <v>77</v>
      </c>
      <c r="D43" s="122" t="s">
        <v>127</v>
      </c>
      <c r="E43" s="123"/>
      <c r="F43" s="97"/>
      <c r="G43" s="78">
        <f>SUM(H44)</f>
        <v>0</v>
      </c>
      <c r="H43" s="79"/>
      <c r="I43" s="65">
        <v>10</v>
      </c>
      <c r="J43" s="80"/>
      <c r="K43" s="65"/>
      <c r="L43" s="65"/>
      <c r="M43" s="81"/>
      <c r="N43" s="81"/>
      <c r="O43" s="82"/>
      <c r="P43" s="83"/>
      <c r="Q43" s="84"/>
      <c r="R43" s="97"/>
      <c r="S43" s="78">
        <f>SUM(T44)</f>
        <v>0</v>
      </c>
      <c r="T43" s="79"/>
      <c r="U43" s="65">
        <v>10</v>
      </c>
      <c r="V43" s="80"/>
      <c r="W43" s="65"/>
      <c r="X43" s="65"/>
      <c r="Y43" s="81"/>
      <c r="Z43" s="81"/>
      <c r="AA43" s="82"/>
      <c r="AB43" s="83"/>
      <c r="AC43" s="84"/>
      <c r="AD43" s="97"/>
      <c r="AE43" s="78">
        <f>SUM(AF44)</f>
        <v>0</v>
      </c>
      <c r="AF43" s="79"/>
      <c r="AG43" s="65">
        <v>10</v>
      </c>
      <c r="AH43" s="80"/>
      <c r="AI43" s="65"/>
      <c r="AJ43" s="65"/>
      <c r="AK43" s="81"/>
      <c r="AL43" s="81"/>
      <c r="AM43" s="82"/>
      <c r="AN43" s="83"/>
      <c r="AO43" s="84"/>
      <c r="AP43" s="97"/>
      <c r="AR43" s="85"/>
      <c r="AS43" s="98"/>
      <c r="AT43" s="87"/>
    </row>
    <row r="44" spans="1:46" ht="89.25" hidden="1" customHeight="1" outlineLevel="1" x14ac:dyDescent="0.2">
      <c r="A44" s="58"/>
      <c r="B44" s="74"/>
      <c r="C44" s="75"/>
      <c r="D44" s="88" t="s">
        <v>77</v>
      </c>
      <c r="E44" s="99" t="s">
        <v>128</v>
      </c>
      <c r="F44" s="100"/>
      <c r="G44" s="101"/>
      <c r="H44" s="92">
        <v>0</v>
      </c>
      <c r="I44" s="93">
        <v>10</v>
      </c>
      <c r="J44" s="80"/>
      <c r="K44" s="65"/>
      <c r="L44" s="65"/>
      <c r="M44" s="81"/>
      <c r="N44" s="81"/>
      <c r="O44" s="82"/>
      <c r="P44" s="83"/>
      <c r="Q44" s="84"/>
      <c r="R44" s="100"/>
      <c r="S44" s="101"/>
      <c r="T44" s="92">
        <v>0</v>
      </c>
      <c r="U44" s="93">
        <v>10</v>
      </c>
      <c r="V44" s="80"/>
      <c r="W44" s="65"/>
      <c r="X44" s="65"/>
      <c r="Y44" s="81"/>
      <c r="Z44" s="81"/>
      <c r="AA44" s="82"/>
      <c r="AB44" s="83"/>
      <c r="AC44" s="84"/>
      <c r="AD44" s="100"/>
      <c r="AE44" s="101"/>
      <c r="AF44" s="92">
        <v>0</v>
      </c>
      <c r="AG44" s="93">
        <v>10</v>
      </c>
      <c r="AH44" s="80"/>
      <c r="AI44" s="65"/>
      <c r="AJ44" s="65"/>
      <c r="AK44" s="81"/>
      <c r="AL44" s="81"/>
      <c r="AM44" s="82"/>
      <c r="AN44" s="83"/>
      <c r="AO44" s="84"/>
      <c r="AP44" s="100"/>
      <c r="AR44" s="85"/>
      <c r="AS44" s="102"/>
      <c r="AT44" s="50"/>
    </row>
    <row r="45" spans="1:46" ht="12.75" hidden="1" customHeight="1" outlineLevel="1" x14ac:dyDescent="0.2">
      <c r="A45" s="58"/>
      <c r="B45" s="74"/>
      <c r="C45" s="75" t="s">
        <v>83</v>
      </c>
      <c r="D45" s="95" t="s">
        <v>129</v>
      </c>
      <c r="E45" s="96"/>
      <c r="F45" s="97"/>
      <c r="G45" s="78">
        <f>SUM(H46:H47)</f>
        <v>0</v>
      </c>
      <c r="H45" s="64"/>
      <c r="I45" s="65">
        <v>20</v>
      </c>
      <c r="J45" s="80"/>
      <c r="K45" s="65"/>
      <c r="L45" s="65"/>
      <c r="M45" s="81"/>
      <c r="N45" s="81"/>
      <c r="O45" s="82"/>
      <c r="P45" s="83"/>
      <c r="Q45" s="84"/>
      <c r="R45" s="97"/>
      <c r="S45" s="78">
        <f>SUM(T46:T47)</f>
        <v>0</v>
      </c>
      <c r="T45" s="64"/>
      <c r="U45" s="65">
        <v>20</v>
      </c>
      <c r="V45" s="80"/>
      <c r="W45" s="65"/>
      <c r="X45" s="65"/>
      <c r="Y45" s="81"/>
      <c r="Z45" s="81"/>
      <c r="AA45" s="82"/>
      <c r="AB45" s="83"/>
      <c r="AC45" s="84"/>
      <c r="AD45" s="97"/>
      <c r="AE45" s="78">
        <f>SUM(AF46:AF47)</f>
        <v>0</v>
      </c>
      <c r="AF45" s="64"/>
      <c r="AG45" s="65">
        <v>20</v>
      </c>
      <c r="AH45" s="80"/>
      <c r="AI45" s="65"/>
      <c r="AJ45" s="65"/>
      <c r="AK45" s="81"/>
      <c r="AL45" s="81"/>
      <c r="AM45" s="82"/>
      <c r="AN45" s="83"/>
      <c r="AO45" s="84"/>
      <c r="AP45" s="97"/>
      <c r="AR45" s="85"/>
      <c r="AS45" s="98"/>
      <c r="AT45" s="50"/>
    </row>
    <row r="46" spans="1:46" ht="25.5" hidden="1" customHeight="1" outlineLevel="1" x14ac:dyDescent="0.2">
      <c r="A46" s="58"/>
      <c r="B46" s="74"/>
      <c r="C46" s="75"/>
      <c r="D46" s="88" t="s">
        <v>85</v>
      </c>
      <c r="E46" s="89" t="s">
        <v>130</v>
      </c>
      <c r="F46" s="90"/>
      <c r="G46" s="91"/>
      <c r="H46" s="92">
        <v>0</v>
      </c>
      <c r="I46" s="93">
        <v>10</v>
      </c>
      <c r="J46" s="80"/>
      <c r="K46" s="65"/>
      <c r="L46" s="65"/>
      <c r="M46" s="81"/>
      <c r="N46" s="81"/>
      <c r="O46" s="82"/>
      <c r="P46" s="83"/>
      <c r="Q46" s="84"/>
      <c r="R46" s="90"/>
      <c r="S46" s="91"/>
      <c r="T46" s="92">
        <v>0</v>
      </c>
      <c r="U46" s="93">
        <v>10</v>
      </c>
      <c r="V46" s="80"/>
      <c r="W46" s="65"/>
      <c r="X46" s="65"/>
      <c r="Y46" s="81"/>
      <c r="Z46" s="81"/>
      <c r="AA46" s="82"/>
      <c r="AB46" s="83"/>
      <c r="AC46" s="84"/>
      <c r="AD46" s="90"/>
      <c r="AE46" s="91"/>
      <c r="AF46" s="92">
        <v>0</v>
      </c>
      <c r="AG46" s="93">
        <v>10</v>
      </c>
      <c r="AH46" s="80"/>
      <c r="AI46" s="65"/>
      <c r="AJ46" s="65"/>
      <c r="AK46" s="81"/>
      <c r="AL46" s="81"/>
      <c r="AM46" s="82"/>
      <c r="AN46" s="83"/>
      <c r="AO46" s="84"/>
      <c r="AP46" s="90"/>
      <c r="AR46" s="85"/>
      <c r="AS46" s="94"/>
      <c r="AT46" s="50"/>
    </row>
    <row r="47" spans="1:46" ht="38.25" hidden="1" customHeight="1" outlineLevel="1" x14ac:dyDescent="0.2">
      <c r="A47" s="58"/>
      <c r="B47" s="74"/>
      <c r="C47" s="75"/>
      <c r="D47" s="88" t="s">
        <v>119</v>
      </c>
      <c r="E47" s="89" t="s">
        <v>131</v>
      </c>
      <c r="F47" s="90"/>
      <c r="G47" s="91"/>
      <c r="H47" s="92">
        <v>0</v>
      </c>
      <c r="I47" s="93">
        <v>10</v>
      </c>
      <c r="J47" s="80"/>
      <c r="K47" s="65"/>
      <c r="L47" s="65"/>
      <c r="M47" s="81"/>
      <c r="N47" s="81"/>
      <c r="O47" s="82"/>
      <c r="P47" s="83"/>
      <c r="Q47" s="84"/>
      <c r="R47" s="90"/>
      <c r="S47" s="91"/>
      <c r="T47" s="92">
        <v>0</v>
      </c>
      <c r="U47" s="93">
        <v>10</v>
      </c>
      <c r="V47" s="80"/>
      <c r="W47" s="65"/>
      <c r="X47" s="65"/>
      <c r="Y47" s="81"/>
      <c r="Z47" s="81"/>
      <c r="AA47" s="82"/>
      <c r="AB47" s="83"/>
      <c r="AC47" s="84"/>
      <c r="AD47" s="90"/>
      <c r="AE47" s="91"/>
      <c r="AF47" s="92">
        <v>0</v>
      </c>
      <c r="AG47" s="93">
        <v>10</v>
      </c>
      <c r="AH47" s="80"/>
      <c r="AI47" s="65"/>
      <c r="AJ47" s="65"/>
      <c r="AK47" s="81"/>
      <c r="AL47" s="81"/>
      <c r="AM47" s="82"/>
      <c r="AN47" s="83"/>
      <c r="AO47" s="84"/>
      <c r="AP47" s="90"/>
      <c r="AR47" s="85"/>
      <c r="AS47" s="94"/>
      <c r="AT47" s="50"/>
    </row>
    <row r="48" spans="1:46" ht="12.75" hidden="1" customHeight="1" outlineLevel="1" x14ac:dyDescent="0.2">
      <c r="A48" s="58"/>
      <c r="B48" s="74"/>
      <c r="C48" s="75" t="s">
        <v>95</v>
      </c>
      <c r="D48" s="95" t="s">
        <v>132</v>
      </c>
      <c r="E48" s="96"/>
      <c r="F48" s="97"/>
      <c r="G48" s="78">
        <f>SUM(H49:H51)</f>
        <v>0</v>
      </c>
      <c r="H48" s="64"/>
      <c r="I48" s="65">
        <v>25</v>
      </c>
      <c r="J48" s="80"/>
      <c r="K48" s="65"/>
      <c r="L48" s="65"/>
      <c r="M48" s="81"/>
      <c r="N48" s="81"/>
      <c r="O48" s="82"/>
      <c r="P48" s="83"/>
      <c r="Q48" s="84"/>
      <c r="R48" s="97"/>
      <c r="S48" s="78">
        <f>SUM(T49:T51)</f>
        <v>0</v>
      </c>
      <c r="T48" s="64"/>
      <c r="U48" s="65">
        <v>25</v>
      </c>
      <c r="V48" s="80"/>
      <c r="W48" s="65"/>
      <c r="X48" s="65"/>
      <c r="Y48" s="81"/>
      <c r="Z48" s="81"/>
      <c r="AA48" s="82"/>
      <c r="AB48" s="83"/>
      <c r="AC48" s="84"/>
      <c r="AD48" s="97"/>
      <c r="AE48" s="78">
        <f>SUM(AF49:AF51)</f>
        <v>0</v>
      </c>
      <c r="AF48" s="64"/>
      <c r="AG48" s="65">
        <v>25</v>
      </c>
      <c r="AH48" s="80"/>
      <c r="AI48" s="65"/>
      <c r="AJ48" s="65"/>
      <c r="AK48" s="81"/>
      <c r="AL48" s="81"/>
      <c r="AM48" s="82"/>
      <c r="AN48" s="83"/>
      <c r="AO48" s="84"/>
      <c r="AP48" s="97"/>
      <c r="AR48" s="85"/>
      <c r="AS48" s="98"/>
      <c r="AT48" s="50"/>
    </row>
    <row r="49" spans="1:46" ht="38.25" hidden="1" customHeight="1" outlineLevel="1" x14ac:dyDescent="0.2">
      <c r="A49" s="58"/>
      <c r="B49" s="74"/>
      <c r="C49" s="75"/>
      <c r="D49" s="88" t="s">
        <v>133</v>
      </c>
      <c r="E49" s="89" t="s">
        <v>134</v>
      </c>
      <c r="F49" s="90"/>
      <c r="G49" s="91"/>
      <c r="H49" s="92">
        <v>0</v>
      </c>
      <c r="I49" s="93">
        <v>10</v>
      </c>
      <c r="J49" s="80"/>
      <c r="K49" s="65"/>
      <c r="L49" s="65"/>
      <c r="M49" s="81"/>
      <c r="N49" s="81"/>
      <c r="O49" s="82"/>
      <c r="P49" s="83"/>
      <c r="Q49" s="84"/>
      <c r="R49" s="90"/>
      <c r="S49" s="91"/>
      <c r="T49" s="92">
        <v>0</v>
      </c>
      <c r="U49" s="93">
        <v>10</v>
      </c>
      <c r="V49" s="80"/>
      <c r="W49" s="65"/>
      <c r="X49" s="65"/>
      <c r="Y49" s="81"/>
      <c r="Z49" s="81"/>
      <c r="AA49" s="82"/>
      <c r="AB49" s="83"/>
      <c r="AC49" s="84"/>
      <c r="AD49" s="90"/>
      <c r="AE49" s="91"/>
      <c r="AF49" s="92">
        <v>0</v>
      </c>
      <c r="AG49" s="93">
        <v>10</v>
      </c>
      <c r="AH49" s="80"/>
      <c r="AI49" s="65"/>
      <c r="AJ49" s="65"/>
      <c r="AK49" s="81"/>
      <c r="AL49" s="81"/>
      <c r="AM49" s="82"/>
      <c r="AN49" s="83"/>
      <c r="AO49" s="84"/>
      <c r="AP49" s="90"/>
      <c r="AR49" s="85"/>
      <c r="AS49" s="94"/>
      <c r="AT49" s="50"/>
    </row>
    <row r="50" spans="1:46" ht="38.25" hidden="1" customHeight="1" outlineLevel="1" x14ac:dyDescent="0.2">
      <c r="A50" s="58"/>
      <c r="B50" s="74"/>
      <c r="C50" s="75"/>
      <c r="D50" s="88" t="s">
        <v>105</v>
      </c>
      <c r="E50" s="89" t="s">
        <v>135</v>
      </c>
      <c r="F50" s="90"/>
      <c r="G50" s="91"/>
      <c r="H50" s="92">
        <v>0</v>
      </c>
      <c r="I50" s="93">
        <v>10</v>
      </c>
      <c r="J50" s="80"/>
      <c r="K50" s="65"/>
      <c r="L50" s="65"/>
      <c r="M50" s="81"/>
      <c r="N50" s="81"/>
      <c r="O50" s="82"/>
      <c r="P50" s="83"/>
      <c r="Q50" s="84"/>
      <c r="R50" s="90"/>
      <c r="S50" s="91"/>
      <c r="T50" s="92">
        <v>0</v>
      </c>
      <c r="U50" s="93">
        <v>10</v>
      </c>
      <c r="V50" s="80"/>
      <c r="W50" s="65"/>
      <c r="X50" s="65"/>
      <c r="Y50" s="81"/>
      <c r="Z50" s="81"/>
      <c r="AA50" s="82"/>
      <c r="AB50" s="83"/>
      <c r="AC50" s="84"/>
      <c r="AD50" s="90"/>
      <c r="AE50" s="91"/>
      <c r="AF50" s="92">
        <v>0</v>
      </c>
      <c r="AG50" s="93">
        <v>10</v>
      </c>
      <c r="AH50" s="80"/>
      <c r="AI50" s="65"/>
      <c r="AJ50" s="65"/>
      <c r="AK50" s="81"/>
      <c r="AL50" s="81"/>
      <c r="AM50" s="82"/>
      <c r="AN50" s="83"/>
      <c r="AO50" s="84"/>
      <c r="AP50" s="90"/>
      <c r="AR50" s="85"/>
      <c r="AS50" s="94"/>
      <c r="AT50" s="50"/>
    </row>
    <row r="51" spans="1:46" ht="51" hidden="1" customHeight="1" outlineLevel="1" x14ac:dyDescent="0.2">
      <c r="A51" s="58"/>
      <c r="B51" s="74"/>
      <c r="C51" s="75"/>
      <c r="D51" s="88" t="s">
        <v>136</v>
      </c>
      <c r="E51" s="89" t="s">
        <v>137</v>
      </c>
      <c r="F51" s="90"/>
      <c r="G51" s="91"/>
      <c r="H51" s="92">
        <v>0</v>
      </c>
      <c r="I51" s="93">
        <v>5</v>
      </c>
      <c r="J51" s="80"/>
      <c r="K51" s="65"/>
      <c r="L51" s="65"/>
      <c r="M51" s="81"/>
      <c r="N51" s="81"/>
      <c r="O51" s="82"/>
      <c r="P51" s="83"/>
      <c r="Q51" s="84"/>
      <c r="R51" s="90"/>
      <c r="S51" s="91"/>
      <c r="T51" s="92">
        <v>0</v>
      </c>
      <c r="U51" s="93">
        <v>5</v>
      </c>
      <c r="V51" s="80"/>
      <c r="W51" s="65"/>
      <c r="X51" s="65"/>
      <c r="Y51" s="81"/>
      <c r="Z51" s="81"/>
      <c r="AA51" s="82"/>
      <c r="AB51" s="83"/>
      <c r="AC51" s="84"/>
      <c r="AD51" s="90"/>
      <c r="AE51" s="91"/>
      <c r="AF51" s="92">
        <v>0</v>
      </c>
      <c r="AG51" s="93">
        <v>5</v>
      </c>
      <c r="AH51" s="80"/>
      <c r="AI51" s="65"/>
      <c r="AJ51" s="65"/>
      <c r="AK51" s="81"/>
      <c r="AL51" s="81"/>
      <c r="AM51" s="82"/>
      <c r="AN51" s="83"/>
      <c r="AO51" s="84"/>
      <c r="AP51" s="90"/>
      <c r="AR51" s="85"/>
      <c r="AS51" s="94"/>
      <c r="AT51" s="50"/>
    </row>
    <row r="52" spans="1:46" ht="12.75" hidden="1" customHeight="1" outlineLevel="1" x14ac:dyDescent="0.2">
      <c r="A52" s="58"/>
      <c r="B52" s="74"/>
      <c r="C52" s="75" t="s">
        <v>138</v>
      </c>
      <c r="D52" s="95" t="s">
        <v>139</v>
      </c>
      <c r="E52" s="96"/>
      <c r="F52" s="97"/>
      <c r="G52" s="78">
        <f>SUM(H53)</f>
        <v>0</v>
      </c>
      <c r="H52" s="64"/>
      <c r="I52" s="65">
        <v>10</v>
      </c>
      <c r="J52" s="80"/>
      <c r="K52" s="65"/>
      <c r="L52" s="65"/>
      <c r="M52" s="81"/>
      <c r="N52" s="81"/>
      <c r="O52" s="82"/>
      <c r="P52" s="83"/>
      <c r="Q52" s="84"/>
      <c r="R52" s="97"/>
      <c r="S52" s="78">
        <f>SUM(T53)</f>
        <v>0</v>
      </c>
      <c r="T52" s="64"/>
      <c r="U52" s="65">
        <v>10</v>
      </c>
      <c r="V52" s="80"/>
      <c r="W52" s="65"/>
      <c r="X52" s="65"/>
      <c r="Y52" s="81"/>
      <c r="Z52" s="81"/>
      <c r="AA52" s="82"/>
      <c r="AB52" s="83"/>
      <c r="AC52" s="84"/>
      <c r="AD52" s="97"/>
      <c r="AE52" s="78">
        <f>SUM(AF53)</f>
        <v>0</v>
      </c>
      <c r="AF52" s="64"/>
      <c r="AG52" s="65">
        <v>10</v>
      </c>
      <c r="AH52" s="80"/>
      <c r="AI52" s="65"/>
      <c r="AJ52" s="65"/>
      <c r="AK52" s="81"/>
      <c r="AL52" s="81"/>
      <c r="AM52" s="82"/>
      <c r="AN52" s="83"/>
      <c r="AO52" s="84"/>
      <c r="AP52" s="97"/>
      <c r="AR52" s="85"/>
      <c r="AS52" s="98"/>
      <c r="AT52" s="50"/>
    </row>
    <row r="53" spans="1:46" ht="114.75" hidden="1" customHeight="1" outlineLevel="1" x14ac:dyDescent="0.2">
      <c r="A53" s="58"/>
      <c r="B53" s="74"/>
      <c r="C53" s="75"/>
      <c r="D53" s="88" t="s">
        <v>138</v>
      </c>
      <c r="E53" s="124" t="s">
        <v>140</v>
      </c>
      <c r="F53" s="125"/>
      <c r="G53" s="101"/>
      <c r="H53" s="92">
        <v>0</v>
      </c>
      <c r="I53" s="93">
        <v>10</v>
      </c>
      <c r="J53" s="80"/>
      <c r="K53" s="65"/>
      <c r="L53" s="65"/>
      <c r="M53" s="81"/>
      <c r="N53" s="81"/>
      <c r="O53" s="82"/>
      <c r="P53" s="83"/>
      <c r="Q53" s="84"/>
      <c r="R53" s="125"/>
      <c r="S53" s="101"/>
      <c r="T53" s="92">
        <v>0</v>
      </c>
      <c r="U53" s="93">
        <v>10</v>
      </c>
      <c r="V53" s="80"/>
      <c r="W53" s="65"/>
      <c r="X53" s="65"/>
      <c r="Y53" s="81"/>
      <c r="Z53" s="81"/>
      <c r="AA53" s="82"/>
      <c r="AB53" s="83"/>
      <c r="AC53" s="84"/>
      <c r="AD53" s="125"/>
      <c r="AE53" s="101"/>
      <c r="AF53" s="92">
        <v>0</v>
      </c>
      <c r="AG53" s="93">
        <v>10</v>
      </c>
      <c r="AH53" s="80"/>
      <c r="AI53" s="65"/>
      <c r="AJ53" s="65"/>
      <c r="AK53" s="81"/>
      <c r="AL53" s="81"/>
      <c r="AM53" s="82"/>
      <c r="AN53" s="83"/>
      <c r="AO53" s="84"/>
      <c r="AP53" s="125"/>
      <c r="AR53" s="85"/>
      <c r="AS53" s="126"/>
      <c r="AT53" s="50"/>
    </row>
    <row r="54" spans="1:46" ht="12.75" hidden="1" customHeight="1" outlineLevel="1" x14ac:dyDescent="0.2">
      <c r="A54" s="58"/>
      <c r="B54" s="74"/>
      <c r="C54" s="75" t="s">
        <v>141</v>
      </c>
      <c r="D54" s="95" t="s">
        <v>142</v>
      </c>
      <c r="E54" s="96"/>
      <c r="F54" s="97"/>
      <c r="G54" s="78">
        <f>SUM(H55:H57)</f>
        <v>0</v>
      </c>
      <c r="H54" s="64"/>
      <c r="I54" s="65">
        <v>35</v>
      </c>
      <c r="J54" s="80"/>
      <c r="K54" s="65"/>
      <c r="L54" s="65"/>
      <c r="M54" s="81"/>
      <c r="N54" s="81"/>
      <c r="O54" s="82"/>
      <c r="P54" s="83"/>
      <c r="Q54" s="84"/>
      <c r="R54" s="97"/>
      <c r="S54" s="78">
        <f>SUM(T55:T57)</f>
        <v>0</v>
      </c>
      <c r="T54" s="64"/>
      <c r="U54" s="65">
        <v>35</v>
      </c>
      <c r="V54" s="80"/>
      <c r="W54" s="65"/>
      <c r="X54" s="65"/>
      <c r="Y54" s="81"/>
      <c r="Z54" s="81"/>
      <c r="AA54" s="82"/>
      <c r="AB54" s="83"/>
      <c r="AC54" s="84"/>
      <c r="AD54" s="97"/>
      <c r="AE54" s="78">
        <f>SUM(AF55:AF57)</f>
        <v>0</v>
      </c>
      <c r="AF54" s="64"/>
      <c r="AG54" s="65">
        <v>35</v>
      </c>
      <c r="AH54" s="80"/>
      <c r="AI54" s="65"/>
      <c r="AJ54" s="65"/>
      <c r="AK54" s="81"/>
      <c r="AL54" s="81"/>
      <c r="AM54" s="82"/>
      <c r="AN54" s="83"/>
      <c r="AO54" s="84"/>
      <c r="AP54" s="97"/>
      <c r="AR54" s="85"/>
      <c r="AS54" s="98"/>
      <c r="AT54" s="50"/>
    </row>
    <row r="55" spans="1:46" ht="90" hidden="1" customHeight="1" outlineLevel="1" x14ac:dyDescent="0.2">
      <c r="A55" s="58"/>
      <c r="B55" s="74"/>
      <c r="C55" s="75"/>
      <c r="D55" s="88" t="s">
        <v>143</v>
      </c>
      <c r="E55" s="89" t="s">
        <v>144</v>
      </c>
      <c r="F55" s="90"/>
      <c r="G55" s="91"/>
      <c r="H55" s="92">
        <v>0</v>
      </c>
      <c r="I55" s="93">
        <v>10</v>
      </c>
      <c r="J55" s="80"/>
      <c r="K55" s="65"/>
      <c r="L55" s="65"/>
      <c r="M55" s="81"/>
      <c r="N55" s="81"/>
      <c r="O55" s="82"/>
      <c r="P55" s="83"/>
      <c r="Q55" s="84"/>
      <c r="R55" s="90"/>
      <c r="S55" s="91"/>
      <c r="T55" s="92">
        <v>0</v>
      </c>
      <c r="U55" s="93">
        <v>10</v>
      </c>
      <c r="V55" s="80"/>
      <c r="W55" s="65"/>
      <c r="X55" s="65"/>
      <c r="Y55" s="81"/>
      <c r="Z55" s="81"/>
      <c r="AA55" s="82"/>
      <c r="AB55" s="83"/>
      <c r="AC55" s="84"/>
      <c r="AD55" s="90"/>
      <c r="AE55" s="91"/>
      <c r="AF55" s="92">
        <v>0</v>
      </c>
      <c r="AG55" s="93">
        <v>10</v>
      </c>
      <c r="AH55" s="80"/>
      <c r="AI55" s="65"/>
      <c r="AJ55" s="65"/>
      <c r="AK55" s="81"/>
      <c r="AL55" s="81"/>
      <c r="AM55" s="82"/>
      <c r="AN55" s="83"/>
      <c r="AO55" s="84"/>
      <c r="AP55" s="90"/>
      <c r="AR55" s="85"/>
      <c r="AS55" s="94"/>
      <c r="AT55" s="50"/>
    </row>
    <row r="56" spans="1:46" ht="84.75" hidden="1" customHeight="1" outlineLevel="1" x14ac:dyDescent="0.2">
      <c r="A56" s="58"/>
      <c r="B56" s="74"/>
      <c r="C56" s="75"/>
      <c r="D56" s="88" t="s">
        <v>145</v>
      </c>
      <c r="E56" s="89" t="s">
        <v>146</v>
      </c>
      <c r="F56" s="90"/>
      <c r="G56" s="91"/>
      <c r="H56" s="92">
        <v>0</v>
      </c>
      <c r="I56" s="93">
        <v>15</v>
      </c>
      <c r="J56" s="80"/>
      <c r="K56" s="65"/>
      <c r="L56" s="65"/>
      <c r="M56" s="81"/>
      <c r="N56" s="81"/>
      <c r="O56" s="82"/>
      <c r="P56" s="83"/>
      <c r="Q56" s="84"/>
      <c r="R56" s="90"/>
      <c r="S56" s="91"/>
      <c r="T56" s="92">
        <v>0</v>
      </c>
      <c r="U56" s="93">
        <v>15</v>
      </c>
      <c r="V56" s="80"/>
      <c r="W56" s="65"/>
      <c r="X56" s="65"/>
      <c r="Y56" s="81"/>
      <c r="Z56" s="81"/>
      <c r="AA56" s="82"/>
      <c r="AB56" s="83"/>
      <c r="AC56" s="84"/>
      <c r="AD56" s="90"/>
      <c r="AE56" s="91"/>
      <c r="AF56" s="92">
        <v>0</v>
      </c>
      <c r="AG56" s="93">
        <v>15</v>
      </c>
      <c r="AH56" s="80"/>
      <c r="AI56" s="65"/>
      <c r="AJ56" s="65"/>
      <c r="AK56" s="81"/>
      <c r="AL56" s="81"/>
      <c r="AM56" s="82"/>
      <c r="AN56" s="83"/>
      <c r="AO56" s="84"/>
      <c r="AP56" s="90"/>
      <c r="AR56" s="85"/>
      <c r="AS56" s="94"/>
      <c r="AT56" s="50"/>
    </row>
    <row r="57" spans="1:46" ht="23.25" hidden="1" customHeight="1" outlineLevel="1" x14ac:dyDescent="0.2">
      <c r="A57" s="58"/>
      <c r="B57" s="74"/>
      <c r="C57" s="75"/>
      <c r="D57" s="88" t="s">
        <v>147</v>
      </c>
      <c r="E57" s="89" t="s">
        <v>148</v>
      </c>
      <c r="F57" s="90"/>
      <c r="G57" s="91"/>
      <c r="H57" s="92">
        <v>0</v>
      </c>
      <c r="I57" s="93">
        <v>10</v>
      </c>
      <c r="J57" s="80"/>
      <c r="K57" s="65"/>
      <c r="L57" s="65"/>
      <c r="M57" s="81"/>
      <c r="N57" s="81"/>
      <c r="O57" s="82"/>
      <c r="P57" s="83"/>
      <c r="Q57" s="84"/>
      <c r="R57" s="90"/>
      <c r="S57" s="91"/>
      <c r="T57" s="92">
        <v>0</v>
      </c>
      <c r="U57" s="93">
        <v>10</v>
      </c>
      <c r="V57" s="80"/>
      <c r="W57" s="65"/>
      <c r="X57" s="65"/>
      <c r="Y57" s="81"/>
      <c r="Z57" s="81"/>
      <c r="AA57" s="82"/>
      <c r="AB57" s="83"/>
      <c r="AC57" s="84"/>
      <c r="AD57" s="90"/>
      <c r="AE57" s="91"/>
      <c r="AF57" s="92">
        <v>0</v>
      </c>
      <c r="AG57" s="93">
        <v>10</v>
      </c>
      <c r="AH57" s="80"/>
      <c r="AI57" s="65"/>
      <c r="AJ57" s="65"/>
      <c r="AK57" s="81"/>
      <c r="AL57" s="81"/>
      <c r="AM57" s="82"/>
      <c r="AN57" s="83"/>
      <c r="AO57" s="84"/>
      <c r="AP57" s="90"/>
      <c r="AR57" s="85"/>
      <c r="AS57" s="94"/>
      <c r="AT57" s="50"/>
    </row>
    <row r="58" spans="1:46" s="10" customFormat="1" ht="21.95" customHeight="1" collapsed="1" x14ac:dyDescent="0.25">
      <c r="A58" s="58">
        <v>4</v>
      </c>
      <c r="B58" s="59" t="s">
        <v>149</v>
      </c>
      <c r="C58" s="60" t="s">
        <v>150</v>
      </c>
      <c r="D58" s="60"/>
      <c r="E58" s="61"/>
      <c r="F58" s="62"/>
      <c r="G58" s="63">
        <f>SUM(G59:G67)</f>
        <v>0</v>
      </c>
      <c r="H58" s="64"/>
      <c r="I58" s="65">
        <v>100</v>
      </c>
      <c r="J58" s="65">
        <v>2</v>
      </c>
      <c r="K58" s="65">
        <f>G58*J58</f>
        <v>0</v>
      </c>
      <c r="L58" s="65">
        <f>I58*J58</f>
        <v>200</v>
      </c>
      <c r="M58" s="81"/>
      <c r="N58" s="81"/>
      <c r="O58" s="82"/>
      <c r="P58" s="83"/>
      <c r="Q58" s="84"/>
      <c r="R58" s="62"/>
      <c r="S58" s="63">
        <f>SUM(S59:S67)</f>
        <v>0</v>
      </c>
      <c r="T58" s="64"/>
      <c r="U58" s="65">
        <v>100</v>
      </c>
      <c r="V58" s="65">
        <v>2</v>
      </c>
      <c r="W58" s="65">
        <f>S58*V58</f>
        <v>0</v>
      </c>
      <c r="X58" s="65">
        <f>U58*V58</f>
        <v>200</v>
      </c>
      <c r="Y58" s="81"/>
      <c r="Z58" s="81"/>
      <c r="AA58" s="82"/>
      <c r="AB58" s="83"/>
      <c r="AC58" s="84"/>
      <c r="AD58" s="62"/>
      <c r="AE58" s="63">
        <f>SUM(AE59:AE67)</f>
        <v>0</v>
      </c>
      <c r="AF58" s="64"/>
      <c r="AG58" s="65">
        <v>100</v>
      </c>
      <c r="AH58" s="65">
        <v>2</v>
      </c>
      <c r="AI58" s="65">
        <f>AE58*AH58</f>
        <v>0</v>
      </c>
      <c r="AJ58" s="65">
        <f>AG58*AH58</f>
        <v>200</v>
      </c>
      <c r="AK58" s="81"/>
      <c r="AL58" s="81"/>
      <c r="AM58" s="82"/>
      <c r="AN58" s="83"/>
      <c r="AO58" s="84"/>
      <c r="AP58" s="62"/>
      <c r="AQ58" s="70"/>
      <c r="AR58" s="85"/>
      <c r="AS58" s="72"/>
      <c r="AT58" s="73"/>
    </row>
    <row r="59" spans="1:46" ht="12.75" hidden="1" customHeight="1" outlineLevel="1" x14ac:dyDescent="0.2">
      <c r="A59" s="58"/>
      <c r="B59" s="74"/>
      <c r="C59" s="75" t="s">
        <v>77</v>
      </c>
      <c r="D59" s="95" t="s">
        <v>151</v>
      </c>
      <c r="E59" s="96"/>
      <c r="F59" s="97"/>
      <c r="G59" s="78">
        <f>SUM(H60:H64)</f>
        <v>0</v>
      </c>
      <c r="H59" s="79"/>
      <c r="I59" s="65">
        <v>60</v>
      </c>
      <c r="J59" s="80"/>
      <c r="K59" s="65"/>
      <c r="L59" s="65"/>
      <c r="M59" s="81"/>
      <c r="N59" s="81"/>
      <c r="O59" s="82"/>
      <c r="P59" s="83"/>
      <c r="Q59" s="84"/>
      <c r="R59" s="97"/>
      <c r="S59" s="78">
        <f>SUM(T60:T64)</f>
        <v>0</v>
      </c>
      <c r="T59" s="79"/>
      <c r="U59" s="65">
        <v>60</v>
      </c>
      <c r="V59" s="80"/>
      <c r="W59" s="65"/>
      <c r="X59" s="65"/>
      <c r="Y59" s="81"/>
      <c r="Z59" s="81"/>
      <c r="AA59" s="82"/>
      <c r="AB59" s="83"/>
      <c r="AC59" s="84"/>
      <c r="AD59" s="97"/>
      <c r="AE59" s="78">
        <f>SUM(AF60:AF64)</f>
        <v>0</v>
      </c>
      <c r="AF59" s="79"/>
      <c r="AG59" s="65">
        <v>60</v>
      </c>
      <c r="AH59" s="80"/>
      <c r="AI59" s="65"/>
      <c r="AJ59" s="65"/>
      <c r="AK59" s="81"/>
      <c r="AL59" s="81"/>
      <c r="AM59" s="82"/>
      <c r="AN59" s="83"/>
      <c r="AO59" s="84"/>
      <c r="AP59" s="97"/>
      <c r="AR59" s="85"/>
      <c r="AS59" s="98"/>
      <c r="AT59" s="87"/>
    </row>
    <row r="60" spans="1:46" ht="51" hidden="1" customHeight="1" outlineLevel="1" x14ac:dyDescent="0.2">
      <c r="A60" s="58"/>
      <c r="B60" s="74"/>
      <c r="C60" s="75"/>
      <c r="D60" s="88" t="s">
        <v>152</v>
      </c>
      <c r="E60" s="89" t="s">
        <v>153</v>
      </c>
      <c r="F60" s="90"/>
      <c r="G60" s="91"/>
      <c r="H60" s="92">
        <v>0</v>
      </c>
      <c r="I60" s="93">
        <v>10</v>
      </c>
      <c r="J60" s="80"/>
      <c r="K60" s="65"/>
      <c r="L60" s="65"/>
      <c r="M60" s="81"/>
      <c r="N60" s="81"/>
      <c r="O60" s="82"/>
      <c r="P60" s="83"/>
      <c r="Q60" s="84"/>
      <c r="R60" s="90"/>
      <c r="S60" s="91"/>
      <c r="T60" s="92">
        <v>0</v>
      </c>
      <c r="U60" s="93">
        <v>10</v>
      </c>
      <c r="V60" s="80"/>
      <c r="W60" s="65"/>
      <c r="X60" s="65"/>
      <c r="Y60" s="81"/>
      <c r="Z60" s="81"/>
      <c r="AA60" s="82"/>
      <c r="AB60" s="83"/>
      <c r="AC60" s="84"/>
      <c r="AD60" s="90"/>
      <c r="AE60" s="91"/>
      <c r="AF60" s="92">
        <v>0</v>
      </c>
      <c r="AG60" s="93">
        <v>10</v>
      </c>
      <c r="AH60" s="80"/>
      <c r="AI60" s="65"/>
      <c r="AJ60" s="65"/>
      <c r="AK60" s="81"/>
      <c r="AL60" s="81"/>
      <c r="AM60" s="82"/>
      <c r="AN60" s="83"/>
      <c r="AO60" s="84"/>
      <c r="AP60" s="90"/>
      <c r="AR60" s="85"/>
      <c r="AS60" s="94"/>
      <c r="AT60" s="50"/>
    </row>
    <row r="61" spans="1:46" ht="51" hidden="1" customHeight="1" outlineLevel="1" x14ac:dyDescent="0.2">
      <c r="A61" s="58"/>
      <c r="B61" s="74"/>
      <c r="C61" s="75"/>
      <c r="D61" s="88" t="s">
        <v>154</v>
      </c>
      <c r="E61" s="89" t="s">
        <v>155</v>
      </c>
      <c r="F61" s="90"/>
      <c r="G61" s="91"/>
      <c r="H61" s="92">
        <v>0</v>
      </c>
      <c r="I61" s="93">
        <v>10</v>
      </c>
      <c r="J61" s="80"/>
      <c r="K61" s="65"/>
      <c r="L61" s="65"/>
      <c r="M61" s="81"/>
      <c r="N61" s="81"/>
      <c r="O61" s="82"/>
      <c r="P61" s="83"/>
      <c r="Q61" s="84"/>
      <c r="R61" s="90"/>
      <c r="S61" s="91"/>
      <c r="T61" s="92">
        <v>0</v>
      </c>
      <c r="U61" s="93">
        <v>10</v>
      </c>
      <c r="V61" s="80"/>
      <c r="W61" s="65"/>
      <c r="X61" s="65"/>
      <c r="Y61" s="81"/>
      <c r="Z61" s="81"/>
      <c r="AA61" s="82"/>
      <c r="AB61" s="83"/>
      <c r="AC61" s="84"/>
      <c r="AD61" s="90"/>
      <c r="AE61" s="91"/>
      <c r="AF61" s="92">
        <v>0</v>
      </c>
      <c r="AG61" s="93">
        <v>10</v>
      </c>
      <c r="AH61" s="80"/>
      <c r="AI61" s="65"/>
      <c r="AJ61" s="65"/>
      <c r="AK61" s="81"/>
      <c r="AL61" s="81"/>
      <c r="AM61" s="82"/>
      <c r="AN61" s="83"/>
      <c r="AO61" s="84"/>
      <c r="AP61" s="90"/>
      <c r="AR61" s="85"/>
      <c r="AS61" s="94"/>
      <c r="AT61" s="50"/>
    </row>
    <row r="62" spans="1:46" ht="63.75" hidden="1" customHeight="1" outlineLevel="1" x14ac:dyDescent="0.2">
      <c r="A62" s="58"/>
      <c r="B62" s="74"/>
      <c r="C62" s="75"/>
      <c r="D62" s="88" t="s">
        <v>79</v>
      </c>
      <c r="E62" s="89" t="s">
        <v>156</v>
      </c>
      <c r="F62" s="90"/>
      <c r="G62" s="91"/>
      <c r="H62" s="92">
        <v>0</v>
      </c>
      <c r="I62" s="93">
        <v>10</v>
      </c>
      <c r="J62" s="80"/>
      <c r="K62" s="65"/>
      <c r="L62" s="65"/>
      <c r="M62" s="81"/>
      <c r="N62" s="81"/>
      <c r="O62" s="82"/>
      <c r="P62" s="83"/>
      <c r="Q62" s="84"/>
      <c r="R62" s="90"/>
      <c r="S62" s="91"/>
      <c r="T62" s="92">
        <v>0</v>
      </c>
      <c r="U62" s="93">
        <v>10</v>
      </c>
      <c r="V62" s="80"/>
      <c r="W62" s="65"/>
      <c r="X62" s="65"/>
      <c r="Y62" s="81"/>
      <c r="Z62" s="81"/>
      <c r="AA62" s="82"/>
      <c r="AB62" s="83"/>
      <c r="AC62" s="84"/>
      <c r="AD62" s="90"/>
      <c r="AE62" s="91"/>
      <c r="AF62" s="92">
        <v>0</v>
      </c>
      <c r="AG62" s="93">
        <v>10</v>
      </c>
      <c r="AH62" s="80"/>
      <c r="AI62" s="65"/>
      <c r="AJ62" s="65"/>
      <c r="AK62" s="81"/>
      <c r="AL62" s="81"/>
      <c r="AM62" s="82"/>
      <c r="AN62" s="83"/>
      <c r="AO62" s="84"/>
      <c r="AP62" s="90"/>
      <c r="AR62" s="85"/>
      <c r="AS62" s="94"/>
      <c r="AT62" s="50"/>
    </row>
    <row r="63" spans="1:46" ht="63.75" hidden="1" customHeight="1" outlineLevel="1" x14ac:dyDescent="0.2">
      <c r="A63" s="58"/>
      <c r="B63" s="74"/>
      <c r="C63" s="75"/>
      <c r="D63" s="88" t="s">
        <v>81</v>
      </c>
      <c r="E63" s="89" t="s">
        <v>157</v>
      </c>
      <c r="F63" s="90"/>
      <c r="G63" s="91"/>
      <c r="H63" s="92">
        <v>0</v>
      </c>
      <c r="I63" s="93">
        <v>20</v>
      </c>
      <c r="J63" s="80"/>
      <c r="K63" s="65"/>
      <c r="L63" s="65"/>
      <c r="M63" s="81"/>
      <c r="N63" s="81"/>
      <c r="O63" s="82"/>
      <c r="P63" s="83"/>
      <c r="Q63" s="84"/>
      <c r="R63" s="90"/>
      <c r="S63" s="91"/>
      <c r="T63" s="92">
        <v>0</v>
      </c>
      <c r="U63" s="93">
        <v>20</v>
      </c>
      <c r="V63" s="80"/>
      <c r="W63" s="65"/>
      <c r="X63" s="65"/>
      <c r="Y63" s="81"/>
      <c r="Z63" s="81"/>
      <c r="AA63" s="82"/>
      <c r="AB63" s="83"/>
      <c r="AC63" s="84"/>
      <c r="AD63" s="90"/>
      <c r="AE63" s="91"/>
      <c r="AF63" s="92">
        <v>0</v>
      </c>
      <c r="AG63" s="93">
        <v>20</v>
      </c>
      <c r="AH63" s="80"/>
      <c r="AI63" s="65"/>
      <c r="AJ63" s="65"/>
      <c r="AK63" s="81"/>
      <c r="AL63" s="81"/>
      <c r="AM63" s="82"/>
      <c r="AN63" s="83"/>
      <c r="AO63" s="84"/>
      <c r="AP63" s="90"/>
      <c r="AR63" s="85"/>
      <c r="AS63" s="94"/>
      <c r="AT63" s="50"/>
    </row>
    <row r="64" spans="1:46" ht="76.5" hidden="1" customHeight="1" outlineLevel="1" x14ac:dyDescent="0.2">
      <c r="A64" s="58"/>
      <c r="B64" s="74"/>
      <c r="C64" s="75"/>
      <c r="D64" s="88" t="s">
        <v>114</v>
      </c>
      <c r="E64" s="89" t="s">
        <v>158</v>
      </c>
      <c r="F64" s="90"/>
      <c r="G64" s="91"/>
      <c r="H64" s="92">
        <v>0</v>
      </c>
      <c r="I64" s="93">
        <v>10</v>
      </c>
      <c r="J64" s="80"/>
      <c r="K64" s="65"/>
      <c r="L64" s="65"/>
      <c r="M64" s="81"/>
      <c r="N64" s="81"/>
      <c r="O64" s="82"/>
      <c r="P64" s="83"/>
      <c r="Q64" s="84"/>
      <c r="R64" s="90"/>
      <c r="S64" s="91"/>
      <c r="T64" s="92">
        <v>0</v>
      </c>
      <c r="U64" s="93">
        <v>10</v>
      </c>
      <c r="V64" s="80"/>
      <c r="W64" s="65"/>
      <c r="X64" s="65"/>
      <c r="Y64" s="81"/>
      <c r="Z64" s="81"/>
      <c r="AA64" s="82"/>
      <c r="AB64" s="83"/>
      <c r="AC64" s="84"/>
      <c r="AD64" s="90"/>
      <c r="AE64" s="91"/>
      <c r="AF64" s="92">
        <v>0</v>
      </c>
      <c r="AG64" s="93">
        <v>10</v>
      </c>
      <c r="AH64" s="80"/>
      <c r="AI64" s="65"/>
      <c r="AJ64" s="65"/>
      <c r="AK64" s="81"/>
      <c r="AL64" s="81"/>
      <c r="AM64" s="82"/>
      <c r="AN64" s="83"/>
      <c r="AO64" s="84"/>
      <c r="AP64" s="90"/>
      <c r="AR64" s="85"/>
      <c r="AS64" s="94"/>
      <c r="AT64" s="50"/>
    </row>
    <row r="65" spans="1:46" ht="12.75" hidden="1" customHeight="1" outlineLevel="1" x14ac:dyDescent="0.2">
      <c r="A65" s="58"/>
      <c r="B65" s="74"/>
      <c r="C65" s="75" t="s">
        <v>83</v>
      </c>
      <c r="D65" s="95" t="s">
        <v>159</v>
      </c>
      <c r="E65" s="96"/>
      <c r="F65" s="97"/>
      <c r="G65" s="78">
        <f>SUM(H66:H67)</f>
        <v>0</v>
      </c>
      <c r="H65" s="64"/>
      <c r="I65" s="65">
        <v>40</v>
      </c>
      <c r="J65" s="80"/>
      <c r="K65" s="65"/>
      <c r="L65" s="65"/>
      <c r="M65" s="81"/>
      <c r="N65" s="81"/>
      <c r="O65" s="82"/>
      <c r="P65" s="83"/>
      <c r="Q65" s="84"/>
      <c r="R65" s="97"/>
      <c r="S65" s="78">
        <f>SUM(T66:T67)</f>
        <v>0</v>
      </c>
      <c r="T65" s="64"/>
      <c r="U65" s="65">
        <v>40</v>
      </c>
      <c r="V65" s="80"/>
      <c r="W65" s="65"/>
      <c r="X65" s="65"/>
      <c r="Y65" s="81"/>
      <c r="Z65" s="81"/>
      <c r="AA65" s="82"/>
      <c r="AB65" s="83"/>
      <c r="AC65" s="84"/>
      <c r="AD65" s="97"/>
      <c r="AE65" s="78">
        <f>SUM(AF66:AF67)</f>
        <v>0</v>
      </c>
      <c r="AF65" s="64"/>
      <c r="AG65" s="65">
        <v>40</v>
      </c>
      <c r="AH65" s="80"/>
      <c r="AI65" s="65"/>
      <c r="AJ65" s="65"/>
      <c r="AK65" s="81"/>
      <c r="AL65" s="81"/>
      <c r="AM65" s="82"/>
      <c r="AN65" s="83"/>
      <c r="AO65" s="84"/>
      <c r="AP65" s="97"/>
      <c r="AR65" s="85"/>
      <c r="AS65" s="98"/>
      <c r="AT65" s="50"/>
    </row>
    <row r="66" spans="1:46" ht="89.25" hidden="1" customHeight="1" outlineLevel="1" x14ac:dyDescent="0.2">
      <c r="A66" s="58"/>
      <c r="B66" s="74"/>
      <c r="C66" s="75"/>
      <c r="D66" s="88" t="s">
        <v>85</v>
      </c>
      <c r="E66" s="89" t="s">
        <v>160</v>
      </c>
      <c r="F66" s="90"/>
      <c r="G66" s="91"/>
      <c r="H66" s="92">
        <v>0</v>
      </c>
      <c r="I66" s="93">
        <v>20</v>
      </c>
      <c r="J66" s="80"/>
      <c r="K66" s="65"/>
      <c r="L66" s="65"/>
      <c r="M66" s="81"/>
      <c r="N66" s="81"/>
      <c r="O66" s="82"/>
      <c r="P66" s="83"/>
      <c r="Q66" s="84"/>
      <c r="R66" s="90"/>
      <c r="S66" s="91"/>
      <c r="T66" s="92">
        <v>0</v>
      </c>
      <c r="U66" s="93">
        <v>20</v>
      </c>
      <c r="V66" s="80"/>
      <c r="W66" s="65"/>
      <c r="X66" s="65"/>
      <c r="Y66" s="81"/>
      <c r="Z66" s="81"/>
      <c r="AA66" s="82"/>
      <c r="AB66" s="83"/>
      <c r="AC66" s="84"/>
      <c r="AD66" s="90"/>
      <c r="AE66" s="91"/>
      <c r="AF66" s="92">
        <v>0</v>
      </c>
      <c r="AG66" s="93">
        <v>20</v>
      </c>
      <c r="AH66" s="80"/>
      <c r="AI66" s="65"/>
      <c r="AJ66" s="65"/>
      <c r="AK66" s="81"/>
      <c r="AL66" s="81"/>
      <c r="AM66" s="82"/>
      <c r="AN66" s="83"/>
      <c r="AO66" s="84"/>
      <c r="AP66" s="90"/>
      <c r="AR66" s="85"/>
      <c r="AS66" s="94"/>
      <c r="AT66" s="50"/>
    </row>
    <row r="67" spans="1:46" ht="89.25" hidden="1" customHeight="1" outlineLevel="1" x14ac:dyDescent="0.2">
      <c r="A67" s="58"/>
      <c r="B67" s="74"/>
      <c r="C67" s="75"/>
      <c r="D67" s="88" t="s">
        <v>87</v>
      </c>
      <c r="E67" s="89" t="s">
        <v>161</v>
      </c>
      <c r="F67" s="90"/>
      <c r="G67" s="91"/>
      <c r="H67" s="92">
        <v>0</v>
      </c>
      <c r="I67" s="93">
        <v>20</v>
      </c>
      <c r="J67" s="80"/>
      <c r="K67" s="65"/>
      <c r="L67" s="65"/>
      <c r="M67" s="81"/>
      <c r="N67" s="81"/>
      <c r="O67" s="82"/>
      <c r="P67" s="83"/>
      <c r="Q67" s="84"/>
      <c r="R67" s="90"/>
      <c r="S67" s="91"/>
      <c r="T67" s="92">
        <v>0</v>
      </c>
      <c r="U67" s="93">
        <v>20</v>
      </c>
      <c r="V67" s="80"/>
      <c r="W67" s="65"/>
      <c r="X67" s="65"/>
      <c r="Y67" s="81"/>
      <c r="Z67" s="81"/>
      <c r="AA67" s="82"/>
      <c r="AB67" s="83"/>
      <c r="AC67" s="84"/>
      <c r="AD67" s="90"/>
      <c r="AE67" s="91"/>
      <c r="AF67" s="92">
        <v>0</v>
      </c>
      <c r="AG67" s="93">
        <v>20</v>
      </c>
      <c r="AH67" s="80"/>
      <c r="AI67" s="65"/>
      <c r="AJ67" s="65"/>
      <c r="AK67" s="81"/>
      <c r="AL67" s="81"/>
      <c r="AM67" s="82"/>
      <c r="AN67" s="83"/>
      <c r="AO67" s="84"/>
      <c r="AP67" s="90"/>
      <c r="AR67" s="85"/>
      <c r="AS67" s="94"/>
      <c r="AT67" s="104"/>
    </row>
    <row r="68" spans="1:46" s="10" customFormat="1" ht="21.95" customHeight="1" collapsed="1" x14ac:dyDescent="0.25">
      <c r="A68" s="58">
        <v>5</v>
      </c>
      <c r="B68" s="59" t="s">
        <v>162</v>
      </c>
      <c r="C68" s="61" t="s">
        <v>163</v>
      </c>
      <c r="D68" s="105"/>
      <c r="E68" s="106"/>
      <c r="F68" s="62"/>
      <c r="G68" s="63">
        <f>SUM(G69:G96)+H77+H78</f>
        <v>0</v>
      </c>
      <c r="H68" s="64"/>
      <c r="I68" s="127">
        <v>100</v>
      </c>
      <c r="J68" s="65">
        <v>2</v>
      </c>
      <c r="K68" s="65">
        <f>G68*J68</f>
        <v>0</v>
      </c>
      <c r="L68" s="65">
        <f>I68*J68</f>
        <v>200</v>
      </c>
      <c r="M68" s="81"/>
      <c r="N68" s="81"/>
      <c r="O68" s="82"/>
      <c r="P68" s="83"/>
      <c r="Q68" s="84"/>
      <c r="R68" s="62"/>
      <c r="S68" s="63">
        <f>SUM(S69:S96)+T77+T78</f>
        <v>0</v>
      </c>
      <c r="T68" s="64"/>
      <c r="U68" s="127">
        <v>100</v>
      </c>
      <c r="V68" s="65">
        <v>2</v>
      </c>
      <c r="W68" s="65">
        <f>S68*V68</f>
        <v>0</v>
      </c>
      <c r="X68" s="65">
        <f>U68*V68</f>
        <v>200</v>
      </c>
      <c r="Y68" s="81"/>
      <c r="Z68" s="81"/>
      <c r="AA68" s="82"/>
      <c r="AB68" s="83"/>
      <c r="AC68" s="84"/>
      <c r="AD68" s="62"/>
      <c r="AE68" s="63">
        <f>SUM(AE69:AE96)+AF77+AF78</f>
        <v>0</v>
      </c>
      <c r="AF68" s="64"/>
      <c r="AG68" s="127">
        <v>100</v>
      </c>
      <c r="AH68" s="65">
        <v>2</v>
      </c>
      <c r="AI68" s="65">
        <f>AE68*AH68</f>
        <v>0</v>
      </c>
      <c r="AJ68" s="65">
        <f>AG68*AH68</f>
        <v>200</v>
      </c>
      <c r="AK68" s="81"/>
      <c r="AL68" s="81"/>
      <c r="AM68" s="82"/>
      <c r="AN68" s="83"/>
      <c r="AO68" s="84"/>
      <c r="AP68" s="62"/>
      <c r="AQ68" s="70"/>
      <c r="AR68" s="85"/>
      <c r="AS68" s="72"/>
      <c r="AT68" s="73"/>
    </row>
    <row r="69" spans="1:46" ht="12.75" hidden="1" customHeight="1" outlineLevel="1" x14ac:dyDescent="0.2">
      <c r="A69" s="58"/>
      <c r="B69" s="74"/>
      <c r="C69" s="75" t="s">
        <v>77</v>
      </c>
      <c r="D69" s="95" t="s">
        <v>164</v>
      </c>
      <c r="E69" s="96"/>
      <c r="F69" s="97"/>
      <c r="G69" s="78">
        <f>SUM(H70)</f>
        <v>0</v>
      </c>
      <c r="H69" s="79"/>
      <c r="I69" s="65">
        <v>15</v>
      </c>
      <c r="J69" s="80"/>
      <c r="K69" s="65"/>
      <c r="L69" s="65"/>
      <c r="M69" s="81"/>
      <c r="N69" s="81"/>
      <c r="O69" s="82"/>
      <c r="P69" s="83"/>
      <c r="Q69" s="84"/>
      <c r="R69" s="97"/>
      <c r="S69" s="78">
        <f>SUM(T70)</f>
        <v>0</v>
      </c>
      <c r="T69" s="79"/>
      <c r="U69" s="65">
        <v>15</v>
      </c>
      <c r="V69" s="80"/>
      <c r="W69" s="65"/>
      <c r="X69" s="65"/>
      <c r="Y69" s="81"/>
      <c r="Z69" s="81"/>
      <c r="AA69" s="82"/>
      <c r="AB69" s="83"/>
      <c r="AC69" s="84"/>
      <c r="AD69" s="97"/>
      <c r="AE69" s="78">
        <f>SUM(AF70)</f>
        <v>0</v>
      </c>
      <c r="AF69" s="79"/>
      <c r="AG69" s="65">
        <v>15</v>
      </c>
      <c r="AH69" s="80"/>
      <c r="AI69" s="65"/>
      <c r="AJ69" s="65"/>
      <c r="AK69" s="81"/>
      <c r="AL69" s="81"/>
      <c r="AM69" s="82"/>
      <c r="AN69" s="83"/>
      <c r="AO69" s="84"/>
      <c r="AP69" s="97"/>
      <c r="AR69" s="85"/>
      <c r="AS69" s="98"/>
      <c r="AT69" s="87"/>
    </row>
    <row r="70" spans="1:46" ht="75" hidden="1" customHeight="1" outlineLevel="1" x14ac:dyDescent="0.2">
      <c r="A70" s="58"/>
      <c r="B70" s="74"/>
      <c r="C70" s="75"/>
      <c r="D70" s="88" t="s">
        <v>165</v>
      </c>
      <c r="E70" s="89" t="s">
        <v>166</v>
      </c>
      <c r="F70" s="90"/>
      <c r="G70" s="91"/>
      <c r="H70" s="92">
        <v>0</v>
      </c>
      <c r="I70" s="93">
        <v>5</v>
      </c>
      <c r="J70" s="80"/>
      <c r="K70" s="65"/>
      <c r="L70" s="65"/>
      <c r="M70" s="81"/>
      <c r="N70" s="81"/>
      <c r="O70" s="82"/>
      <c r="P70" s="83"/>
      <c r="Q70" s="84"/>
      <c r="R70" s="90"/>
      <c r="S70" s="91"/>
      <c r="T70" s="92">
        <v>0</v>
      </c>
      <c r="U70" s="93">
        <v>15</v>
      </c>
      <c r="V70" s="80"/>
      <c r="W70" s="65"/>
      <c r="X70" s="65"/>
      <c r="Y70" s="81"/>
      <c r="Z70" s="81"/>
      <c r="AA70" s="82"/>
      <c r="AB70" s="83"/>
      <c r="AC70" s="84"/>
      <c r="AD70" s="90"/>
      <c r="AE70" s="91"/>
      <c r="AF70" s="92">
        <v>0</v>
      </c>
      <c r="AG70" s="93">
        <v>15</v>
      </c>
      <c r="AH70" s="80"/>
      <c r="AI70" s="65"/>
      <c r="AJ70" s="65"/>
      <c r="AK70" s="81"/>
      <c r="AL70" s="81"/>
      <c r="AM70" s="82"/>
      <c r="AN70" s="83"/>
      <c r="AO70" s="84"/>
      <c r="AP70" s="90"/>
      <c r="AR70" s="85"/>
      <c r="AS70" s="94"/>
      <c r="AT70" s="50"/>
    </row>
    <row r="71" spans="1:46" ht="48.75" hidden="1" customHeight="1" outlineLevel="1" x14ac:dyDescent="0.2">
      <c r="A71" s="58"/>
      <c r="B71" s="74"/>
      <c r="C71" s="75"/>
      <c r="D71" s="88" t="s">
        <v>167</v>
      </c>
      <c r="E71" s="89" t="s">
        <v>168</v>
      </c>
      <c r="F71" s="90"/>
      <c r="G71" s="91"/>
      <c r="H71" s="92">
        <v>0</v>
      </c>
      <c r="I71" s="93">
        <v>5</v>
      </c>
      <c r="J71" s="80"/>
      <c r="K71" s="65"/>
      <c r="L71" s="65"/>
      <c r="M71" s="81"/>
      <c r="N71" s="81"/>
      <c r="O71" s="82"/>
      <c r="P71" s="83"/>
      <c r="Q71" s="84"/>
      <c r="R71" s="90"/>
      <c r="S71" s="91"/>
      <c r="T71" s="92">
        <v>0</v>
      </c>
      <c r="U71" s="93">
        <v>15</v>
      </c>
      <c r="V71" s="80"/>
      <c r="W71" s="65"/>
      <c r="X71" s="65"/>
      <c r="Y71" s="81"/>
      <c r="Z71" s="81"/>
      <c r="AA71" s="82"/>
      <c r="AB71" s="83"/>
      <c r="AC71" s="84"/>
      <c r="AD71" s="90"/>
      <c r="AE71" s="91"/>
      <c r="AF71" s="92">
        <v>0</v>
      </c>
      <c r="AG71" s="93">
        <v>15</v>
      </c>
      <c r="AH71" s="80"/>
      <c r="AI71" s="65"/>
      <c r="AJ71" s="65"/>
      <c r="AK71" s="81"/>
      <c r="AL71" s="81"/>
      <c r="AM71" s="82"/>
      <c r="AN71" s="83"/>
      <c r="AO71" s="84"/>
      <c r="AP71" s="90"/>
      <c r="AR71" s="85"/>
      <c r="AS71" s="94"/>
      <c r="AT71" s="50"/>
    </row>
    <row r="72" spans="1:46" ht="48" hidden="1" customHeight="1" outlineLevel="1" x14ac:dyDescent="0.2">
      <c r="A72" s="58"/>
      <c r="B72" s="74"/>
      <c r="C72" s="75"/>
      <c r="D72" s="88" t="s">
        <v>169</v>
      </c>
      <c r="E72" s="89" t="s">
        <v>170</v>
      </c>
      <c r="F72" s="90"/>
      <c r="G72" s="91"/>
      <c r="H72" s="92">
        <v>0</v>
      </c>
      <c r="I72" s="93">
        <v>5</v>
      </c>
      <c r="J72" s="80"/>
      <c r="K72" s="65"/>
      <c r="L72" s="65"/>
      <c r="M72" s="81"/>
      <c r="N72" s="81"/>
      <c r="O72" s="82"/>
      <c r="P72" s="83"/>
      <c r="Q72" s="84"/>
      <c r="R72" s="90"/>
      <c r="S72" s="91"/>
      <c r="T72" s="92">
        <v>0</v>
      </c>
      <c r="U72" s="93">
        <v>15</v>
      </c>
      <c r="V72" s="80"/>
      <c r="W72" s="65"/>
      <c r="X72" s="65"/>
      <c r="Y72" s="81"/>
      <c r="Z72" s="81"/>
      <c r="AA72" s="82"/>
      <c r="AB72" s="83"/>
      <c r="AC72" s="84"/>
      <c r="AD72" s="90"/>
      <c r="AE72" s="91"/>
      <c r="AF72" s="92">
        <v>0</v>
      </c>
      <c r="AG72" s="93">
        <v>15</v>
      </c>
      <c r="AH72" s="80"/>
      <c r="AI72" s="65"/>
      <c r="AJ72" s="65"/>
      <c r="AK72" s="81"/>
      <c r="AL72" s="81"/>
      <c r="AM72" s="82"/>
      <c r="AN72" s="83"/>
      <c r="AO72" s="84"/>
      <c r="AP72" s="90"/>
      <c r="AR72" s="85"/>
      <c r="AS72" s="94"/>
      <c r="AT72" s="50"/>
    </row>
    <row r="73" spans="1:46" ht="12.75" hidden="1" customHeight="1" outlineLevel="1" x14ac:dyDescent="0.2">
      <c r="A73" s="58"/>
      <c r="B73" s="74"/>
      <c r="C73" s="75" t="s">
        <v>83</v>
      </c>
      <c r="D73" s="95" t="s">
        <v>171</v>
      </c>
      <c r="E73" s="96"/>
      <c r="F73" s="97"/>
      <c r="G73" s="78">
        <f>SUM(H74)</f>
        <v>0</v>
      </c>
      <c r="H73" s="64"/>
      <c r="I73" s="65">
        <v>15</v>
      </c>
      <c r="J73" s="80"/>
      <c r="K73" s="65"/>
      <c r="L73" s="65"/>
      <c r="M73" s="81"/>
      <c r="N73" s="81"/>
      <c r="O73" s="82"/>
      <c r="P73" s="83"/>
      <c r="Q73" s="84"/>
      <c r="R73" s="97"/>
      <c r="S73" s="78">
        <f>SUM(T74)</f>
        <v>0</v>
      </c>
      <c r="T73" s="64"/>
      <c r="U73" s="65">
        <v>15</v>
      </c>
      <c r="V73" s="80"/>
      <c r="W73" s="65"/>
      <c r="X73" s="65"/>
      <c r="Y73" s="81"/>
      <c r="Z73" s="81"/>
      <c r="AA73" s="82"/>
      <c r="AB73" s="83"/>
      <c r="AC73" s="84"/>
      <c r="AD73" s="97"/>
      <c r="AE73" s="78">
        <f>SUM(AF74)</f>
        <v>0</v>
      </c>
      <c r="AF73" s="64"/>
      <c r="AG73" s="65">
        <v>15</v>
      </c>
      <c r="AH73" s="80"/>
      <c r="AI73" s="65"/>
      <c r="AJ73" s="65"/>
      <c r="AK73" s="81"/>
      <c r="AL73" s="81"/>
      <c r="AM73" s="82"/>
      <c r="AN73" s="83"/>
      <c r="AO73" s="84"/>
      <c r="AP73" s="97"/>
      <c r="AR73" s="85"/>
      <c r="AS73" s="98"/>
      <c r="AT73" s="50"/>
    </row>
    <row r="74" spans="1:46" ht="66.75" hidden="1" customHeight="1" outlineLevel="1" x14ac:dyDescent="0.2">
      <c r="A74" s="58"/>
      <c r="B74" s="74"/>
      <c r="C74" s="75"/>
      <c r="D74" s="88" t="s">
        <v>172</v>
      </c>
      <c r="E74" s="89" t="s">
        <v>173</v>
      </c>
      <c r="F74" s="90"/>
      <c r="G74" s="91"/>
      <c r="H74" s="92">
        <v>0</v>
      </c>
      <c r="I74" s="93">
        <v>5</v>
      </c>
      <c r="J74" s="80"/>
      <c r="K74" s="65"/>
      <c r="L74" s="65"/>
      <c r="M74" s="81"/>
      <c r="N74" s="81"/>
      <c r="O74" s="82"/>
      <c r="P74" s="83"/>
      <c r="Q74" s="84"/>
      <c r="R74" s="90"/>
      <c r="S74" s="91"/>
      <c r="T74" s="92">
        <v>0</v>
      </c>
      <c r="U74" s="93">
        <v>15</v>
      </c>
      <c r="V74" s="80"/>
      <c r="W74" s="65"/>
      <c r="X74" s="65"/>
      <c r="Y74" s="81"/>
      <c r="Z74" s="81"/>
      <c r="AA74" s="82"/>
      <c r="AB74" s="83"/>
      <c r="AC74" s="84"/>
      <c r="AD74" s="90"/>
      <c r="AE74" s="91"/>
      <c r="AF74" s="92">
        <v>0</v>
      </c>
      <c r="AG74" s="93">
        <v>15</v>
      </c>
      <c r="AH74" s="80"/>
      <c r="AI74" s="65"/>
      <c r="AJ74" s="65"/>
      <c r="AK74" s="81"/>
      <c r="AL74" s="81"/>
      <c r="AM74" s="82"/>
      <c r="AN74" s="83"/>
      <c r="AO74" s="84"/>
      <c r="AP74" s="90"/>
      <c r="AR74" s="85"/>
      <c r="AS74" s="94"/>
      <c r="AT74" s="50"/>
    </row>
    <row r="75" spans="1:46" ht="63.75" hidden="1" customHeight="1" outlineLevel="1" x14ac:dyDescent="0.2">
      <c r="A75" s="58"/>
      <c r="B75" s="74"/>
      <c r="C75" s="75"/>
      <c r="D75" s="88" t="s">
        <v>174</v>
      </c>
      <c r="E75" s="89" t="s">
        <v>175</v>
      </c>
      <c r="F75" s="90"/>
      <c r="G75" s="91"/>
      <c r="H75" s="92">
        <v>0</v>
      </c>
      <c r="I75" s="93">
        <v>5</v>
      </c>
      <c r="J75" s="80"/>
      <c r="K75" s="65"/>
      <c r="L75" s="65"/>
      <c r="M75" s="81"/>
      <c r="N75" s="81"/>
      <c r="O75" s="82"/>
      <c r="P75" s="83"/>
      <c r="Q75" s="84"/>
      <c r="R75" s="90"/>
      <c r="S75" s="91"/>
      <c r="T75" s="92">
        <v>0</v>
      </c>
      <c r="U75" s="93">
        <v>15</v>
      </c>
      <c r="V75" s="80"/>
      <c r="W75" s="65"/>
      <c r="X75" s="65"/>
      <c r="Y75" s="81"/>
      <c r="Z75" s="81"/>
      <c r="AA75" s="82"/>
      <c r="AB75" s="83"/>
      <c r="AC75" s="84"/>
      <c r="AD75" s="90"/>
      <c r="AE75" s="91"/>
      <c r="AF75" s="92">
        <v>0</v>
      </c>
      <c r="AG75" s="93">
        <v>15</v>
      </c>
      <c r="AH75" s="80"/>
      <c r="AI75" s="65"/>
      <c r="AJ75" s="65"/>
      <c r="AK75" s="81"/>
      <c r="AL75" s="81"/>
      <c r="AM75" s="82"/>
      <c r="AN75" s="83"/>
      <c r="AO75" s="84"/>
      <c r="AP75" s="90"/>
      <c r="AR75" s="85"/>
      <c r="AS75" s="94"/>
      <c r="AT75" s="50"/>
    </row>
    <row r="76" spans="1:46" ht="63" hidden="1" customHeight="1" outlineLevel="1" x14ac:dyDescent="0.2">
      <c r="A76" s="58"/>
      <c r="B76" s="74"/>
      <c r="C76" s="75"/>
      <c r="D76" s="88" t="s">
        <v>176</v>
      </c>
      <c r="E76" s="89" t="s">
        <v>177</v>
      </c>
      <c r="F76" s="90"/>
      <c r="G76" s="91"/>
      <c r="H76" s="92">
        <v>0</v>
      </c>
      <c r="I76" s="93">
        <v>5</v>
      </c>
      <c r="J76" s="80"/>
      <c r="K76" s="65"/>
      <c r="L76" s="65"/>
      <c r="M76" s="81"/>
      <c r="N76" s="81"/>
      <c r="O76" s="82"/>
      <c r="P76" s="83"/>
      <c r="Q76" s="84"/>
      <c r="R76" s="90"/>
      <c r="S76" s="91"/>
      <c r="T76" s="92">
        <v>0</v>
      </c>
      <c r="U76" s="93">
        <v>15</v>
      </c>
      <c r="V76" s="80"/>
      <c r="W76" s="65"/>
      <c r="X76" s="65"/>
      <c r="Y76" s="81"/>
      <c r="Z76" s="81"/>
      <c r="AA76" s="82"/>
      <c r="AB76" s="83"/>
      <c r="AC76" s="84"/>
      <c r="AD76" s="90"/>
      <c r="AE76" s="91"/>
      <c r="AF76" s="92">
        <v>0</v>
      </c>
      <c r="AG76" s="93">
        <v>15</v>
      </c>
      <c r="AH76" s="80"/>
      <c r="AI76" s="65"/>
      <c r="AJ76" s="65"/>
      <c r="AK76" s="81"/>
      <c r="AL76" s="81"/>
      <c r="AM76" s="82"/>
      <c r="AN76" s="83"/>
      <c r="AO76" s="84"/>
      <c r="AP76" s="90"/>
      <c r="AR76" s="85"/>
      <c r="AS76" s="94"/>
      <c r="AT76" s="50"/>
    </row>
    <row r="77" spans="1:46" ht="51.75" hidden="1" customHeight="1" outlineLevel="1" x14ac:dyDescent="0.2">
      <c r="A77" s="58"/>
      <c r="B77" s="74"/>
      <c r="C77" s="75"/>
      <c r="D77" s="88" t="s">
        <v>87</v>
      </c>
      <c r="E77" s="89" t="s">
        <v>178</v>
      </c>
      <c r="F77" s="90"/>
      <c r="G77" s="91"/>
      <c r="H77" s="128">
        <v>0</v>
      </c>
      <c r="I77" s="129">
        <v>10</v>
      </c>
      <c r="J77" s="80"/>
      <c r="K77" s="65"/>
      <c r="L77" s="65"/>
      <c r="M77" s="81"/>
      <c r="N77" s="81"/>
      <c r="O77" s="82"/>
      <c r="P77" s="83"/>
      <c r="Q77" s="84"/>
      <c r="R77" s="90"/>
      <c r="S77" s="91"/>
      <c r="T77" s="128">
        <v>0</v>
      </c>
      <c r="U77" s="129">
        <v>10</v>
      </c>
      <c r="V77" s="80"/>
      <c r="W77" s="65"/>
      <c r="X77" s="65"/>
      <c r="Y77" s="81"/>
      <c r="Z77" s="81"/>
      <c r="AA77" s="82"/>
      <c r="AB77" s="83"/>
      <c r="AC77" s="84"/>
      <c r="AD77" s="90"/>
      <c r="AE77" s="91"/>
      <c r="AF77" s="128">
        <v>0</v>
      </c>
      <c r="AG77" s="129">
        <v>10</v>
      </c>
      <c r="AH77" s="80"/>
      <c r="AI77" s="65"/>
      <c r="AJ77" s="65"/>
      <c r="AK77" s="81"/>
      <c r="AL77" s="81"/>
      <c r="AM77" s="82"/>
      <c r="AN77" s="83"/>
      <c r="AO77" s="84"/>
      <c r="AP77" s="90"/>
      <c r="AR77" s="85"/>
      <c r="AS77" s="94"/>
      <c r="AT77" s="50"/>
    </row>
    <row r="78" spans="1:46" ht="76.5" hidden="1" customHeight="1" outlineLevel="1" x14ac:dyDescent="0.2">
      <c r="A78" s="58"/>
      <c r="B78" s="74"/>
      <c r="C78" s="75"/>
      <c r="D78" s="88" t="s">
        <v>119</v>
      </c>
      <c r="E78" s="89" t="s">
        <v>179</v>
      </c>
      <c r="F78" s="90"/>
      <c r="G78" s="91"/>
      <c r="H78" s="128">
        <v>0</v>
      </c>
      <c r="I78" s="129">
        <v>10</v>
      </c>
      <c r="J78" s="80"/>
      <c r="K78" s="65"/>
      <c r="L78" s="65"/>
      <c r="M78" s="81"/>
      <c r="N78" s="81"/>
      <c r="O78" s="82"/>
      <c r="P78" s="83"/>
      <c r="Q78" s="84"/>
      <c r="R78" s="90"/>
      <c r="S78" s="91"/>
      <c r="T78" s="128">
        <v>0</v>
      </c>
      <c r="U78" s="129">
        <v>10</v>
      </c>
      <c r="V78" s="80"/>
      <c r="W78" s="65"/>
      <c r="X78" s="65"/>
      <c r="Y78" s="81"/>
      <c r="Z78" s="81"/>
      <c r="AA78" s="82"/>
      <c r="AB78" s="83"/>
      <c r="AC78" s="84"/>
      <c r="AD78" s="90"/>
      <c r="AE78" s="91"/>
      <c r="AF78" s="128">
        <v>0</v>
      </c>
      <c r="AG78" s="129">
        <v>10</v>
      </c>
      <c r="AH78" s="80"/>
      <c r="AI78" s="65"/>
      <c r="AJ78" s="65"/>
      <c r="AK78" s="81"/>
      <c r="AL78" s="81"/>
      <c r="AM78" s="82"/>
      <c r="AN78" s="83"/>
      <c r="AO78" s="84"/>
      <c r="AP78" s="90"/>
      <c r="AR78" s="85"/>
      <c r="AS78" s="94"/>
      <c r="AT78" s="50"/>
    </row>
    <row r="79" spans="1:46" ht="12.75" hidden="1" customHeight="1" outlineLevel="1" x14ac:dyDescent="0.2">
      <c r="A79" s="58"/>
      <c r="B79" s="74"/>
      <c r="C79" s="75" t="s">
        <v>95</v>
      </c>
      <c r="D79" s="95" t="s">
        <v>180</v>
      </c>
      <c r="E79" s="96"/>
      <c r="F79" s="97"/>
      <c r="G79" s="78">
        <f>SUM(H82:H83)</f>
        <v>0</v>
      </c>
      <c r="H79" s="64"/>
      <c r="I79" s="65">
        <v>15</v>
      </c>
      <c r="J79" s="80"/>
      <c r="K79" s="65"/>
      <c r="L79" s="65"/>
      <c r="M79" s="81"/>
      <c r="N79" s="81"/>
      <c r="O79" s="82"/>
      <c r="P79" s="83"/>
      <c r="Q79" s="84"/>
      <c r="R79" s="97"/>
      <c r="S79" s="78">
        <f>SUM(T82:T83)</f>
        <v>0</v>
      </c>
      <c r="T79" s="64"/>
      <c r="U79" s="65">
        <v>15</v>
      </c>
      <c r="V79" s="80"/>
      <c r="W79" s="65"/>
      <c r="X79" s="65"/>
      <c r="Y79" s="81"/>
      <c r="Z79" s="81"/>
      <c r="AA79" s="82"/>
      <c r="AB79" s="83"/>
      <c r="AC79" s="84"/>
      <c r="AD79" s="97"/>
      <c r="AE79" s="78">
        <f>SUM(AF82:AF83)</f>
        <v>0</v>
      </c>
      <c r="AF79" s="64"/>
      <c r="AG79" s="65">
        <v>15</v>
      </c>
      <c r="AH79" s="80"/>
      <c r="AI79" s="65"/>
      <c r="AJ79" s="65"/>
      <c r="AK79" s="81"/>
      <c r="AL79" s="81"/>
      <c r="AM79" s="82"/>
      <c r="AN79" s="83"/>
      <c r="AO79" s="84"/>
      <c r="AP79" s="97"/>
      <c r="AR79" s="85"/>
      <c r="AS79" s="98"/>
      <c r="AT79" s="50"/>
    </row>
    <row r="80" spans="1:46" ht="48" hidden="1" customHeight="1" outlineLevel="1" x14ac:dyDescent="0.2">
      <c r="A80" s="58"/>
      <c r="B80" s="74"/>
      <c r="C80" s="75"/>
      <c r="D80" s="88" t="s">
        <v>181</v>
      </c>
      <c r="E80" s="89" t="s">
        <v>182</v>
      </c>
      <c r="F80" s="90"/>
      <c r="G80" s="91"/>
      <c r="H80" s="92">
        <v>0</v>
      </c>
      <c r="I80" s="93">
        <v>5</v>
      </c>
      <c r="J80" s="80"/>
      <c r="K80" s="65"/>
      <c r="L80" s="65"/>
      <c r="M80" s="81"/>
      <c r="N80" s="81"/>
      <c r="O80" s="82"/>
      <c r="P80" s="83"/>
      <c r="Q80" s="84"/>
      <c r="R80" s="90"/>
      <c r="S80" s="91"/>
      <c r="T80" s="92">
        <v>0</v>
      </c>
      <c r="U80" s="93">
        <v>15</v>
      </c>
      <c r="V80" s="80"/>
      <c r="W80" s="65"/>
      <c r="X80" s="65"/>
      <c r="Y80" s="81"/>
      <c r="Z80" s="81"/>
      <c r="AA80" s="82"/>
      <c r="AB80" s="83"/>
      <c r="AC80" s="84"/>
      <c r="AD80" s="90"/>
      <c r="AE80" s="91"/>
      <c r="AF80" s="92">
        <v>0</v>
      </c>
      <c r="AG80" s="93">
        <v>15</v>
      </c>
      <c r="AH80" s="80"/>
      <c r="AI80" s="65"/>
      <c r="AJ80" s="65"/>
      <c r="AK80" s="81"/>
      <c r="AL80" s="81"/>
      <c r="AM80" s="82"/>
      <c r="AN80" s="83"/>
      <c r="AO80" s="84"/>
      <c r="AP80" s="90"/>
      <c r="AR80" s="85"/>
      <c r="AS80" s="94"/>
      <c r="AT80" s="50"/>
    </row>
    <row r="81" spans="1:46" ht="88.5" hidden="1" customHeight="1" outlineLevel="1" x14ac:dyDescent="0.2">
      <c r="A81" s="58"/>
      <c r="B81" s="74"/>
      <c r="C81" s="75"/>
      <c r="D81" s="88" t="s">
        <v>183</v>
      </c>
      <c r="E81" s="89" t="s">
        <v>184</v>
      </c>
      <c r="F81" s="90"/>
      <c r="G81" s="91"/>
      <c r="H81" s="92">
        <v>0</v>
      </c>
      <c r="I81" s="93">
        <v>5</v>
      </c>
      <c r="J81" s="80"/>
      <c r="K81" s="65"/>
      <c r="L81" s="65"/>
      <c r="M81" s="81"/>
      <c r="N81" s="81"/>
      <c r="O81" s="82"/>
      <c r="P81" s="83"/>
      <c r="Q81" s="84"/>
      <c r="R81" s="90"/>
      <c r="S81" s="91"/>
      <c r="T81" s="92">
        <v>0</v>
      </c>
      <c r="U81" s="93">
        <v>15</v>
      </c>
      <c r="V81" s="80"/>
      <c r="W81" s="65"/>
      <c r="X81" s="65"/>
      <c r="Y81" s="81"/>
      <c r="Z81" s="81"/>
      <c r="AA81" s="82"/>
      <c r="AB81" s="83"/>
      <c r="AC81" s="84"/>
      <c r="AD81" s="90"/>
      <c r="AE81" s="91"/>
      <c r="AF81" s="92">
        <v>0</v>
      </c>
      <c r="AG81" s="93">
        <v>15</v>
      </c>
      <c r="AH81" s="80"/>
      <c r="AI81" s="65"/>
      <c r="AJ81" s="65"/>
      <c r="AK81" s="81"/>
      <c r="AL81" s="81"/>
      <c r="AM81" s="82"/>
      <c r="AN81" s="83"/>
      <c r="AO81" s="84"/>
      <c r="AP81" s="90"/>
      <c r="AR81" s="85"/>
      <c r="AS81" s="94"/>
      <c r="AT81" s="50"/>
    </row>
    <row r="82" spans="1:46" ht="47.25" hidden="1" customHeight="1" outlineLevel="1" x14ac:dyDescent="0.2">
      <c r="A82" s="58"/>
      <c r="B82" s="74"/>
      <c r="C82" s="75"/>
      <c r="D82" s="88" t="s">
        <v>185</v>
      </c>
      <c r="E82" s="89" t="s">
        <v>186</v>
      </c>
      <c r="F82" s="90"/>
      <c r="G82" s="91"/>
      <c r="H82" s="92">
        <v>0</v>
      </c>
      <c r="I82" s="93">
        <v>5</v>
      </c>
      <c r="J82" s="80"/>
      <c r="K82" s="65"/>
      <c r="L82" s="65"/>
      <c r="M82" s="81"/>
      <c r="N82" s="81"/>
      <c r="O82" s="82"/>
      <c r="P82" s="83"/>
      <c r="Q82" s="84"/>
      <c r="R82" s="90"/>
      <c r="S82" s="91"/>
      <c r="T82" s="92">
        <v>0</v>
      </c>
      <c r="U82" s="93">
        <v>15</v>
      </c>
      <c r="V82" s="80"/>
      <c r="W82" s="65"/>
      <c r="X82" s="65"/>
      <c r="Y82" s="81"/>
      <c r="Z82" s="81"/>
      <c r="AA82" s="82"/>
      <c r="AB82" s="83"/>
      <c r="AC82" s="84"/>
      <c r="AD82" s="90"/>
      <c r="AE82" s="91"/>
      <c r="AF82" s="92">
        <v>0</v>
      </c>
      <c r="AG82" s="93">
        <v>15</v>
      </c>
      <c r="AH82" s="80"/>
      <c r="AI82" s="65"/>
      <c r="AJ82" s="65"/>
      <c r="AK82" s="81"/>
      <c r="AL82" s="81"/>
      <c r="AM82" s="82"/>
      <c r="AN82" s="83"/>
      <c r="AO82" s="84"/>
      <c r="AP82" s="90"/>
      <c r="AR82" s="85"/>
      <c r="AS82" s="94"/>
      <c r="AT82" s="50"/>
    </row>
    <row r="83" spans="1:46" ht="63.75" hidden="1" customHeight="1" outlineLevel="1" x14ac:dyDescent="0.2">
      <c r="A83" s="58"/>
      <c r="B83" s="74"/>
      <c r="C83" s="75"/>
      <c r="D83" s="130"/>
      <c r="E83" s="89" t="s">
        <v>187</v>
      </c>
      <c r="F83" s="90"/>
      <c r="G83" s="91"/>
      <c r="H83" s="92">
        <v>0</v>
      </c>
      <c r="I83" s="131">
        <v>15</v>
      </c>
      <c r="J83" s="80"/>
      <c r="K83" s="65"/>
      <c r="L83" s="65"/>
      <c r="M83" s="81"/>
      <c r="N83" s="81"/>
      <c r="O83" s="82"/>
      <c r="P83" s="83"/>
      <c r="Q83" s="84"/>
      <c r="R83" s="90"/>
      <c r="S83" s="91"/>
      <c r="T83" s="92">
        <v>0</v>
      </c>
      <c r="U83" s="131">
        <v>15</v>
      </c>
      <c r="V83" s="80"/>
      <c r="W83" s="65"/>
      <c r="X83" s="65"/>
      <c r="Y83" s="81"/>
      <c r="Z83" s="81"/>
      <c r="AA83" s="82"/>
      <c r="AB83" s="83"/>
      <c r="AC83" s="84"/>
      <c r="AD83" s="90"/>
      <c r="AE83" s="91"/>
      <c r="AF83" s="92">
        <v>0</v>
      </c>
      <c r="AG83" s="131">
        <v>15</v>
      </c>
      <c r="AH83" s="80"/>
      <c r="AI83" s="65"/>
      <c r="AJ83" s="65"/>
      <c r="AK83" s="81"/>
      <c r="AL83" s="81"/>
      <c r="AM83" s="82"/>
      <c r="AN83" s="83"/>
      <c r="AO83" s="84"/>
      <c r="AP83" s="90"/>
      <c r="AR83" s="85"/>
      <c r="AS83" s="94"/>
      <c r="AT83" s="50"/>
    </row>
    <row r="84" spans="1:46" ht="12.75" hidden="1" customHeight="1" outlineLevel="1" x14ac:dyDescent="0.2">
      <c r="A84" s="58"/>
      <c r="B84" s="74"/>
      <c r="C84" s="75" t="s">
        <v>138</v>
      </c>
      <c r="D84" s="95" t="s">
        <v>188</v>
      </c>
      <c r="E84" s="96"/>
      <c r="F84" s="97"/>
      <c r="G84" s="78">
        <f>SUM(H87:H88)</f>
        <v>0</v>
      </c>
      <c r="H84" s="64"/>
      <c r="I84" s="65">
        <v>15</v>
      </c>
      <c r="J84" s="80"/>
      <c r="K84" s="65"/>
      <c r="L84" s="65"/>
      <c r="M84" s="81"/>
      <c r="N84" s="81"/>
      <c r="O84" s="82"/>
      <c r="P84" s="83"/>
      <c r="Q84" s="84"/>
      <c r="R84" s="97"/>
      <c r="S84" s="78">
        <f>SUM(T87:T88)</f>
        <v>0</v>
      </c>
      <c r="T84" s="64"/>
      <c r="U84" s="65">
        <v>15</v>
      </c>
      <c r="V84" s="80"/>
      <c r="W84" s="65"/>
      <c r="X84" s="65"/>
      <c r="Y84" s="81"/>
      <c r="Z84" s="81"/>
      <c r="AA84" s="82"/>
      <c r="AB84" s="83"/>
      <c r="AC84" s="84"/>
      <c r="AD84" s="97"/>
      <c r="AE84" s="78">
        <f>SUM(AF87:AF88)</f>
        <v>0</v>
      </c>
      <c r="AF84" s="64"/>
      <c r="AG84" s="65">
        <v>15</v>
      </c>
      <c r="AH84" s="80"/>
      <c r="AI84" s="65"/>
      <c r="AJ84" s="65"/>
      <c r="AK84" s="81"/>
      <c r="AL84" s="81"/>
      <c r="AM84" s="82"/>
      <c r="AN84" s="83"/>
      <c r="AO84" s="84"/>
      <c r="AP84" s="97"/>
      <c r="AR84" s="85"/>
      <c r="AS84" s="98"/>
      <c r="AT84" s="50"/>
    </row>
    <row r="85" spans="1:46" ht="51" hidden="1" customHeight="1" outlineLevel="1" x14ac:dyDescent="0.2">
      <c r="A85" s="58"/>
      <c r="B85" s="74"/>
      <c r="C85" s="75"/>
      <c r="D85" s="88" t="s">
        <v>189</v>
      </c>
      <c r="E85" s="89" t="s">
        <v>190</v>
      </c>
      <c r="F85" s="90"/>
      <c r="G85" s="91"/>
      <c r="H85" s="92">
        <v>0</v>
      </c>
      <c r="I85" s="93">
        <v>5</v>
      </c>
      <c r="J85" s="80"/>
      <c r="K85" s="65"/>
      <c r="L85" s="65"/>
      <c r="M85" s="81"/>
      <c r="N85" s="81"/>
      <c r="O85" s="82"/>
      <c r="P85" s="83"/>
      <c r="Q85" s="84"/>
      <c r="R85" s="90"/>
      <c r="S85" s="91"/>
      <c r="T85" s="92">
        <v>0</v>
      </c>
      <c r="U85" s="93">
        <v>15</v>
      </c>
      <c r="V85" s="80"/>
      <c r="W85" s="65"/>
      <c r="X85" s="65"/>
      <c r="Y85" s="81"/>
      <c r="Z85" s="81"/>
      <c r="AA85" s="82"/>
      <c r="AB85" s="83"/>
      <c r="AC85" s="84"/>
      <c r="AD85" s="90"/>
      <c r="AE85" s="91"/>
      <c r="AF85" s="92">
        <v>0</v>
      </c>
      <c r="AG85" s="93">
        <v>15</v>
      </c>
      <c r="AH85" s="80"/>
      <c r="AI85" s="65"/>
      <c r="AJ85" s="65"/>
      <c r="AK85" s="81"/>
      <c r="AL85" s="81"/>
      <c r="AM85" s="82"/>
      <c r="AN85" s="83"/>
      <c r="AO85" s="84"/>
      <c r="AP85" s="90"/>
      <c r="AR85" s="85"/>
      <c r="AS85" s="94"/>
      <c r="AT85" s="50"/>
    </row>
    <row r="86" spans="1:46" ht="88.5" hidden="1" customHeight="1" outlineLevel="1" x14ac:dyDescent="0.2">
      <c r="A86" s="58"/>
      <c r="B86" s="74"/>
      <c r="C86" s="75"/>
      <c r="D86" s="88" t="s">
        <v>191</v>
      </c>
      <c r="E86" s="89" t="s">
        <v>192</v>
      </c>
      <c r="F86" s="90"/>
      <c r="G86" s="91"/>
      <c r="H86" s="92">
        <v>0</v>
      </c>
      <c r="I86" s="93">
        <v>5</v>
      </c>
      <c r="J86" s="80"/>
      <c r="K86" s="65"/>
      <c r="L86" s="65"/>
      <c r="M86" s="81"/>
      <c r="N86" s="81"/>
      <c r="O86" s="82"/>
      <c r="P86" s="83"/>
      <c r="Q86" s="84"/>
      <c r="R86" s="90"/>
      <c r="S86" s="91"/>
      <c r="T86" s="92">
        <v>0</v>
      </c>
      <c r="U86" s="93">
        <v>15</v>
      </c>
      <c r="V86" s="80"/>
      <c r="W86" s="65"/>
      <c r="X86" s="65"/>
      <c r="Y86" s="81"/>
      <c r="Z86" s="81"/>
      <c r="AA86" s="82"/>
      <c r="AB86" s="83"/>
      <c r="AC86" s="84"/>
      <c r="AD86" s="90"/>
      <c r="AE86" s="91"/>
      <c r="AF86" s="92">
        <v>0</v>
      </c>
      <c r="AG86" s="93">
        <v>15</v>
      </c>
      <c r="AH86" s="80"/>
      <c r="AI86" s="65"/>
      <c r="AJ86" s="65"/>
      <c r="AK86" s="81"/>
      <c r="AL86" s="81"/>
      <c r="AM86" s="82"/>
      <c r="AN86" s="83"/>
      <c r="AO86" s="84"/>
      <c r="AP86" s="90"/>
      <c r="AR86" s="85"/>
      <c r="AS86" s="94"/>
      <c r="AT86" s="50"/>
    </row>
    <row r="87" spans="1:46" ht="51" hidden="1" customHeight="1" outlineLevel="1" x14ac:dyDescent="0.2">
      <c r="A87" s="58"/>
      <c r="B87" s="74"/>
      <c r="C87" s="75"/>
      <c r="D87" s="88" t="s">
        <v>193</v>
      </c>
      <c r="E87" s="89" t="s">
        <v>194</v>
      </c>
      <c r="F87" s="90"/>
      <c r="G87" s="91"/>
      <c r="H87" s="92">
        <v>0</v>
      </c>
      <c r="I87" s="93">
        <v>5</v>
      </c>
      <c r="J87" s="80"/>
      <c r="K87" s="65"/>
      <c r="L87" s="65"/>
      <c r="M87" s="81"/>
      <c r="N87" s="81"/>
      <c r="O87" s="82"/>
      <c r="P87" s="83"/>
      <c r="Q87" s="84"/>
      <c r="R87" s="90"/>
      <c r="S87" s="91"/>
      <c r="T87" s="92">
        <v>0</v>
      </c>
      <c r="U87" s="93">
        <v>15</v>
      </c>
      <c r="V87" s="80"/>
      <c r="W87" s="65"/>
      <c r="X87" s="65"/>
      <c r="Y87" s="81"/>
      <c r="Z87" s="81"/>
      <c r="AA87" s="82"/>
      <c r="AB87" s="83"/>
      <c r="AC87" s="84"/>
      <c r="AD87" s="90"/>
      <c r="AE87" s="91"/>
      <c r="AF87" s="92">
        <v>0</v>
      </c>
      <c r="AG87" s="93">
        <v>15</v>
      </c>
      <c r="AH87" s="80"/>
      <c r="AI87" s="65"/>
      <c r="AJ87" s="65"/>
      <c r="AK87" s="81"/>
      <c r="AL87" s="81"/>
      <c r="AM87" s="82"/>
      <c r="AN87" s="83"/>
      <c r="AO87" s="84"/>
      <c r="AP87" s="90"/>
      <c r="AR87" s="85"/>
      <c r="AS87" s="94"/>
      <c r="AT87" s="50"/>
    </row>
    <row r="88" spans="1:46" ht="63.75" hidden="1" customHeight="1" outlineLevel="1" x14ac:dyDescent="0.2">
      <c r="A88" s="58"/>
      <c r="B88" s="74"/>
      <c r="C88" s="75"/>
      <c r="D88" s="130"/>
      <c r="E88" s="89" t="s">
        <v>195</v>
      </c>
      <c r="F88" s="90"/>
      <c r="G88" s="91"/>
      <c r="H88" s="92">
        <v>0</v>
      </c>
      <c r="I88" s="131">
        <v>15</v>
      </c>
      <c r="J88" s="80"/>
      <c r="K88" s="65"/>
      <c r="L88" s="65"/>
      <c r="M88" s="81"/>
      <c r="N88" s="81"/>
      <c r="O88" s="82"/>
      <c r="P88" s="83"/>
      <c r="Q88" s="84"/>
      <c r="R88" s="90"/>
      <c r="S88" s="91"/>
      <c r="T88" s="92">
        <v>0</v>
      </c>
      <c r="U88" s="131">
        <v>15</v>
      </c>
      <c r="V88" s="80"/>
      <c r="W88" s="65"/>
      <c r="X88" s="65"/>
      <c r="Y88" s="81"/>
      <c r="Z88" s="81"/>
      <c r="AA88" s="82"/>
      <c r="AB88" s="83"/>
      <c r="AC88" s="84"/>
      <c r="AD88" s="90"/>
      <c r="AE88" s="91"/>
      <c r="AF88" s="92">
        <v>0</v>
      </c>
      <c r="AG88" s="131">
        <v>15</v>
      </c>
      <c r="AH88" s="80"/>
      <c r="AI88" s="65"/>
      <c r="AJ88" s="65"/>
      <c r="AK88" s="81"/>
      <c r="AL88" s="81"/>
      <c r="AM88" s="82"/>
      <c r="AN88" s="83"/>
      <c r="AO88" s="84"/>
      <c r="AP88" s="90"/>
      <c r="AR88" s="85"/>
      <c r="AS88" s="94"/>
      <c r="AT88" s="50"/>
    </row>
    <row r="89" spans="1:46" ht="12.75" hidden="1" customHeight="1" outlineLevel="1" x14ac:dyDescent="0.2">
      <c r="A89" s="58"/>
      <c r="B89" s="74"/>
      <c r="C89" s="75" t="s">
        <v>141</v>
      </c>
      <c r="D89" s="95" t="s">
        <v>196</v>
      </c>
      <c r="E89" s="96"/>
      <c r="F89" s="97"/>
      <c r="G89" s="78">
        <f>SUM(H90:H96)</f>
        <v>0</v>
      </c>
      <c r="H89" s="64"/>
      <c r="I89" s="65">
        <v>40</v>
      </c>
      <c r="J89" s="80"/>
      <c r="K89" s="65"/>
      <c r="L89" s="65"/>
      <c r="M89" s="81"/>
      <c r="N89" s="81"/>
      <c r="O89" s="82"/>
      <c r="P89" s="83"/>
      <c r="Q89" s="84"/>
      <c r="R89" s="97"/>
      <c r="S89" s="78">
        <f>SUM(T90:T96)</f>
        <v>0</v>
      </c>
      <c r="T89" s="64"/>
      <c r="U89" s="65">
        <v>40</v>
      </c>
      <c r="V89" s="80"/>
      <c r="W89" s="65"/>
      <c r="X89" s="65"/>
      <c r="Y89" s="81"/>
      <c r="Z89" s="81"/>
      <c r="AA89" s="82"/>
      <c r="AB89" s="83"/>
      <c r="AC89" s="84"/>
      <c r="AD89" s="97"/>
      <c r="AE89" s="78">
        <f>SUM(AF90:AF96)</f>
        <v>0</v>
      </c>
      <c r="AF89" s="64"/>
      <c r="AG89" s="65">
        <v>40</v>
      </c>
      <c r="AH89" s="80"/>
      <c r="AI89" s="65"/>
      <c r="AJ89" s="65"/>
      <c r="AK89" s="81"/>
      <c r="AL89" s="81"/>
      <c r="AM89" s="82"/>
      <c r="AN89" s="83"/>
      <c r="AO89" s="84"/>
      <c r="AP89" s="97"/>
      <c r="AR89" s="85"/>
      <c r="AS89" s="98"/>
      <c r="AT89" s="50"/>
    </row>
    <row r="90" spans="1:46" ht="75.75" hidden="1" customHeight="1" outlineLevel="1" x14ac:dyDescent="0.2">
      <c r="A90" s="58"/>
      <c r="B90" s="74"/>
      <c r="C90" s="75"/>
      <c r="D90" s="88" t="s">
        <v>197</v>
      </c>
      <c r="E90" s="89" t="s">
        <v>198</v>
      </c>
      <c r="F90" s="90"/>
      <c r="G90" s="91"/>
      <c r="H90" s="92">
        <v>0</v>
      </c>
      <c r="I90" s="93">
        <v>10</v>
      </c>
      <c r="J90" s="80"/>
      <c r="K90" s="65"/>
      <c r="L90" s="65"/>
      <c r="M90" s="81"/>
      <c r="N90" s="81"/>
      <c r="O90" s="82"/>
      <c r="P90" s="83"/>
      <c r="Q90" s="84"/>
      <c r="R90" s="90"/>
      <c r="S90" s="91"/>
      <c r="T90" s="92">
        <v>0</v>
      </c>
      <c r="U90" s="93">
        <v>10</v>
      </c>
      <c r="V90" s="80"/>
      <c r="W90" s="65"/>
      <c r="X90" s="65"/>
      <c r="Y90" s="81"/>
      <c r="Z90" s="81"/>
      <c r="AA90" s="82"/>
      <c r="AB90" s="83"/>
      <c r="AC90" s="84"/>
      <c r="AD90" s="90"/>
      <c r="AE90" s="91"/>
      <c r="AF90" s="92">
        <v>0</v>
      </c>
      <c r="AG90" s="93">
        <v>10</v>
      </c>
      <c r="AH90" s="80"/>
      <c r="AI90" s="65"/>
      <c r="AJ90" s="65"/>
      <c r="AK90" s="81"/>
      <c r="AL90" s="81"/>
      <c r="AM90" s="82"/>
      <c r="AN90" s="83"/>
      <c r="AO90" s="84"/>
      <c r="AP90" s="90"/>
      <c r="AR90" s="85"/>
      <c r="AS90" s="94"/>
      <c r="AT90" s="50"/>
    </row>
    <row r="91" spans="1:46" ht="63.75" hidden="1" customHeight="1" outlineLevel="1" x14ac:dyDescent="0.2">
      <c r="A91" s="58"/>
      <c r="B91" s="74"/>
      <c r="C91" s="75"/>
      <c r="D91" s="88" t="s">
        <v>199</v>
      </c>
      <c r="E91" s="89" t="s">
        <v>200</v>
      </c>
      <c r="F91" s="90"/>
      <c r="G91" s="91"/>
      <c r="H91" s="92">
        <v>0</v>
      </c>
      <c r="I91" s="93">
        <v>10</v>
      </c>
      <c r="J91" s="80"/>
      <c r="K91" s="65"/>
      <c r="L91" s="65"/>
      <c r="M91" s="81"/>
      <c r="N91" s="81"/>
      <c r="O91" s="82"/>
      <c r="P91" s="83"/>
      <c r="Q91" s="84"/>
      <c r="R91" s="90"/>
      <c r="S91" s="91"/>
      <c r="T91" s="92">
        <v>0</v>
      </c>
      <c r="U91" s="93">
        <v>10</v>
      </c>
      <c r="V91" s="80"/>
      <c r="W91" s="65"/>
      <c r="X91" s="65"/>
      <c r="Y91" s="81"/>
      <c r="Z91" s="81"/>
      <c r="AA91" s="82"/>
      <c r="AB91" s="83"/>
      <c r="AC91" s="84"/>
      <c r="AD91" s="90"/>
      <c r="AE91" s="91"/>
      <c r="AF91" s="92">
        <v>0</v>
      </c>
      <c r="AG91" s="93">
        <v>10</v>
      </c>
      <c r="AH91" s="80"/>
      <c r="AI91" s="65"/>
      <c r="AJ91" s="65"/>
      <c r="AK91" s="81"/>
      <c r="AL91" s="81"/>
      <c r="AM91" s="82"/>
      <c r="AN91" s="83"/>
      <c r="AO91" s="84"/>
      <c r="AP91" s="90"/>
      <c r="AR91" s="85"/>
      <c r="AS91" s="94"/>
      <c r="AT91" s="50"/>
    </row>
    <row r="92" spans="1:46" ht="38.25" hidden="1" customHeight="1" outlineLevel="1" x14ac:dyDescent="0.2">
      <c r="A92" s="58"/>
      <c r="B92" s="74"/>
      <c r="C92" s="75"/>
      <c r="D92" s="88" t="s">
        <v>201</v>
      </c>
      <c r="E92" s="89" t="s">
        <v>202</v>
      </c>
      <c r="F92" s="90"/>
      <c r="G92" s="91"/>
      <c r="H92" s="92">
        <v>0</v>
      </c>
      <c r="I92" s="93">
        <v>5</v>
      </c>
      <c r="J92" s="80"/>
      <c r="K92" s="65"/>
      <c r="L92" s="65"/>
      <c r="M92" s="81"/>
      <c r="N92" s="81"/>
      <c r="O92" s="82"/>
      <c r="P92" s="83"/>
      <c r="Q92" s="84"/>
      <c r="R92" s="90"/>
      <c r="S92" s="91"/>
      <c r="T92" s="92">
        <v>0</v>
      </c>
      <c r="U92" s="93">
        <v>5</v>
      </c>
      <c r="V92" s="80"/>
      <c r="W92" s="65"/>
      <c r="X92" s="65"/>
      <c r="Y92" s="81"/>
      <c r="Z92" s="81"/>
      <c r="AA92" s="82"/>
      <c r="AB92" s="83"/>
      <c r="AC92" s="84"/>
      <c r="AD92" s="90"/>
      <c r="AE92" s="91"/>
      <c r="AF92" s="92">
        <v>0</v>
      </c>
      <c r="AG92" s="93">
        <v>5</v>
      </c>
      <c r="AH92" s="80"/>
      <c r="AI92" s="65"/>
      <c r="AJ92" s="65"/>
      <c r="AK92" s="81"/>
      <c r="AL92" s="81"/>
      <c r="AM92" s="82"/>
      <c r="AN92" s="83"/>
      <c r="AO92" s="84"/>
      <c r="AP92" s="90"/>
      <c r="AR92" s="85"/>
      <c r="AS92" s="94"/>
      <c r="AT92" s="50"/>
    </row>
    <row r="93" spans="1:46" ht="51" hidden="1" customHeight="1" outlineLevel="1" x14ac:dyDescent="0.2">
      <c r="A93" s="58"/>
      <c r="B93" s="74"/>
      <c r="C93" s="75"/>
      <c r="D93" s="88" t="s">
        <v>203</v>
      </c>
      <c r="E93" s="89" t="s">
        <v>204</v>
      </c>
      <c r="F93" s="90"/>
      <c r="G93" s="91"/>
      <c r="H93" s="92">
        <v>0</v>
      </c>
      <c r="I93" s="93">
        <v>5</v>
      </c>
      <c r="J93" s="80"/>
      <c r="K93" s="65"/>
      <c r="L93" s="65"/>
      <c r="M93" s="81"/>
      <c r="N93" s="81"/>
      <c r="O93" s="82"/>
      <c r="P93" s="83"/>
      <c r="Q93" s="84"/>
      <c r="R93" s="90"/>
      <c r="S93" s="91"/>
      <c r="T93" s="92">
        <v>0</v>
      </c>
      <c r="U93" s="93">
        <v>5</v>
      </c>
      <c r="V93" s="80"/>
      <c r="W93" s="65"/>
      <c r="X93" s="65"/>
      <c r="Y93" s="81"/>
      <c r="Z93" s="81"/>
      <c r="AA93" s="82"/>
      <c r="AB93" s="83"/>
      <c r="AC93" s="84"/>
      <c r="AD93" s="90"/>
      <c r="AE93" s="91"/>
      <c r="AF93" s="92">
        <v>0</v>
      </c>
      <c r="AG93" s="93">
        <v>5</v>
      </c>
      <c r="AH93" s="80"/>
      <c r="AI93" s="65"/>
      <c r="AJ93" s="65"/>
      <c r="AK93" s="81"/>
      <c r="AL93" s="81"/>
      <c r="AM93" s="82"/>
      <c r="AN93" s="83"/>
      <c r="AO93" s="84"/>
      <c r="AP93" s="90"/>
      <c r="AR93" s="85"/>
      <c r="AS93" s="94"/>
      <c r="AT93" s="50"/>
    </row>
    <row r="94" spans="1:46" ht="51" hidden="1" customHeight="1" outlineLevel="1" x14ac:dyDescent="0.2">
      <c r="A94" s="58"/>
      <c r="B94" s="74"/>
      <c r="C94" s="75"/>
      <c r="D94" s="88" t="s">
        <v>205</v>
      </c>
      <c r="E94" s="89" t="s">
        <v>206</v>
      </c>
      <c r="F94" s="90"/>
      <c r="G94" s="91"/>
      <c r="H94" s="92">
        <v>0</v>
      </c>
      <c r="I94" s="93">
        <v>5</v>
      </c>
      <c r="J94" s="80"/>
      <c r="K94" s="65"/>
      <c r="L94" s="65"/>
      <c r="M94" s="81"/>
      <c r="N94" s="81"/>
      <c r="O94" s="82"/>
      <c r="P94" s="83"/>
      <c r="Q94" s="84"/>
      <c r="R94" s="90"/>
      <c r="S94" s="91"/>
      <c r="T94" s="92">
        <v>0</v>
      </c>
      <c r="U94" s="93">
        <v>5</v>
      </c>
      <c r="V94" s="80"/>
      <c r="W94" s="65"/>
      <c r="X94" s="65"/>
      <c r="Y94" s="81"/>
      <c r="Z94" s="81"/>
      <c r="AA94" s="82"/>
      <c r="AB94" s="83"/>
      <c r="AC94" s="84"/>
      <c r="AD94" s="90"/>
      <c r="AE94" s="91"/>
      <c r="AF94" s="92">
        <v>0</v>
      </c>
      <c r="AG94" s="93">
        <v>5</v>
      </c>
      <c r="AH94" s="80"/>
      <c r="AI94" s="65"/>
      <c r="AJ94" s="65"/>
      <c r="AK94" s="81"/>
      <c r="AL94" s="81"/>
      <c r="AM94" s="82"/>
      <c r="AN94" s="83"/>
      <c r="AO94" s="84"/>
      <c r="AP94" s="90"/>
      <c r="AR94" s="85"/>
      <c r="AS94" s="94"/>
      <c r="AT94" s="50"/>
    </row>
    <row r="95" spans="1:46" ht="89.25" hidden="1" customHeight="1" outlineLevel="1" x14ac:dyDescent="0.2">
      <c r="A95" s="58"/>
      <c r="B95" s="74"/>
      <c r="C95" s="75"/>
      <c r="D95" s="88" t="s">
        <v>207</v>
      </c>
      <c r="E95" s="89" t="s">
        <v>208</v>
      </c>
      <c r="F95" s="90"/>
      <c r="G95" s="91"/>
      <c r="H95" s="92">
        <v>0</v>
      </c>
      <c r="I95" s="93">
        <v>5</v>
      </c>
      <c r="J95" s="80"/>
      <c r="K95" s="65"/>
      <c r="L95" s="65"/>
      <c r="M95" s="81"/>
      <c r="N95" s="81"/>
      <c r="O95" s="82"/>
      <c r="P95" s="83"/>
      <c r="Q95" s="84"/>
      <c r="R95" s="90"/>
      <c r="S95" s="91"/>
      <c r="T95" s="92">
        <v>0</v>
      </c>
      <c r="U95" s="93">
        <v>5</v>
      </c>
      <c r="V95" s="80"/>
      <c r="W95" s="65"/>
      <c r="X95" s="65"/>
      <c r="Y95" s="81"/>
      <c r="Z95" s="81"/>
      <c r="AA95" s="82"/>
      <c r="AB95" s="83"/>
      <c r="AC95" s="84"/>
      <c r="AD95" s="90"/>
      <c r="AE95" s="91"/>
      <c r="AF95" s="92">
        <v>0</v>
      </c>
      <c r="AG95" s="93">
        <v>5</v>
      </c>
      <c r="AH95" s="80"/>
      <c r="AI95" s="65"/>
      <c r="AJ95" s="65"/>
      <c r="AK95" s="81"/>
      <c r="AL95" s="81"/>
      <c r="AM95" s="82"/>
      <c r="AN95" s="83"/>
      <c r="AO95" s="84"/>
      <c r="AP95" s="90"/>
      <c r="AR95" s="85"/>
      <c r="AS95" s="94"/>
      <c r="AT95" s="50"/>
    </row>
    <row r="96" spans="1:46" ht="76.5" hidden="1" customHeight="1" outlineLevel="1" x14ac:dyDescent="0.2">
      <c r="A96" s="58"/>
      <c r="B96" s="74"/>
      <c r="C96" s="75"/>
      <c r="D96" s="130" t="s">
        <v>209</v>
      </c>
      <c r="E96" s="89" t="s">
        <v>210</v>
      </c>
      <c r="F96" s="90"/>
      <c r="G96" s="91"/>
      <c r="H96" s="92">
        <v>0</v>
      </c>
      <c r="I96" s="131">
        <v>20</v>
      </c>
      <c r="J96" s="80"/>
      <c r="K96" s="65"/>
      <c r="L96" s="65"/>
      <c r="M96" s="81"/>
      <c r="N96" s="81"/>
      <c r="O96" s="82"/>
      <c r="P96" s="83"/>
      <c r="Q96" s="84"/>
      <c r="R96" s="90"/>
      <c r="S96" s="91"/>
      <c r="T96" s="92">
        <v>0</v>
      </c>
      <c r="U96" s="131">
        <v>20</v>
      </c>
      <c r="V96" s="80"/>
      <c r="W96" s="65"/>
      <c r="X96" s="65"/>
      <c r="Y96" s="81"/>
      <c r="Z96" s="81"/>
      <c r="AA96" s="82"/>
      <c r="AB96" s="83"/>
      <c r="AC96" s="84"/>
      <c r="AD96" s="90"/>
      <c r="AE96" s="91"/>
      <c r="AF96" s="92">
        <v>0</v>
      </c>
      <c r="AG96" s="131">
        <v>20</v>
      </c>
      <c r="AH96" s="80"/>
      <c r="AI96" s="65"/>
      <c r="AJ96" s="65"/>
      <c r="AK96" s="81"/>
      <c r="AL96" s="81"/>
      <c r="AM96" s="82"/>
      <c r="AN96" s="83"/>
      <c r="AO96" s="84"/>
      <c r="AP96" s="90"/>
      <c r="AR96" s="85"/>
      <c r="AS96" s="94"/>
      <c r="AT96" s="104"/>
    </row>
    <row r="97" spans="1:46" s="10" customFormat="1" ht="21.95" customHeight="1" collapsed="1" x14ac:dyDescent="0.25">
      <c r="A97" s="58">
        <v>6</v>
      </c>
      <c r="B97" s="59" t="s">
        <v>211</v>
      </c>
      <c r="C97" s="60" t="s">
        <v>212</v>
      </c>
      <c r="D97" s="60"/>
      <c r="E97" s="61"/>
      <c r="F97" s="62"/>
      <c r="G97" s="63">
        <f>SUM(G98:G112)</f>
        <v>0</v>
      </c>
      <c r="H97" s="64"/>
      <c r="I97" s="65">
        <v>100</v>
      </c>
      <c r="J97" s="65">
        <v>2</v>
      </c>
      <c r="K97" s="65">
        <f>G97*J97</f>
        <v>0</v>
      </c>
      <c r="L97" s="65">
        <f>I97*J97</f>
        <v>200</v>
      </c>
      <c r="M97" s="81"/>
      <c r="N97" s="81"/>
      <c r="O97" s="82"/>
      <c r="P97" s="83"/>
      <c r="Q97" s="84"/>
      <c r="R97" s="62"/>
      <c r="S97" s="63">
        <f>SUM(S98:S112)</f>
        <v>0</v>
      </c>
      <c r="T97" s="64"/>
      <c r="U97" s="65">
        <v>100</v>
      </c>
      <c r="V97" s="65">
        <v>2</v>
      </c>
      <c r="W97" s="65">
        <f>S97*V97</f>
        <v>0</v>
      </c>
      <c r="X97" s="65">
        <f>U97*V97</f>
        <v>200</v>
      </c>
      <c r="Y97" s="81"/>
      <c r="Z97" s="81"/>
      <c r="AA97" s="82"/>
      <c r="AB97" s="83"/>
      <c r="AC97" s="84"/>
      <c r="AD97" s="62"/>
      <c r="AE97" s="63">
        <f>SUM(AE98:AE112)</f>
        <v>0</v>
      </c>
      <c r="AF97" s="64"/>
      <c r="AG97" s="65">
        <v>100</v>
      </c>
      <c r="AH97" s="65">
        <v>2</v>
      </c>
      <c r="AI97" s="65">
        <f>AE97*AH97</f>
        <v>0</v>
      </c>
      <c r="AJ97" s="65">
        <f>AG97*AH97</f>
        <v>200</v>
      </c>
      <c r="AK97" s="81"/>
      <c r="AL97" s="81"/>
      <c r="AM97" s="82"/>
      <c r="AN97" s="83"/>
      <c r="AO97" s="84"/>
      <c r="AP97" s="62"/>
      <c r="AQ97" s="70"/>
      <c r="AR97" s="85"/>
      <c r="AS97" s="72"/>
      <c r="AT97" s="73"/>
    </row>
    <row r="98" spans="1:46" ht="12.75" hidden="1" customHeight="1" outlineLevel="1" x14ac:dyDescent="0.2">
      <c r="A98" s="58"/>
      <c r="B98" s="74"/>
      <c r="C98" s="75" t="s">
        <v>77</v>
      </c>
      <c r="D98" s="95" t="s">
        <v>213</v>
      </c>
      <c r="E98" s="96"/>
      <c r="F98" s="97"/>
      <c r="G98" s="78">
        <f>SUM(H99:H101)</f>
        <v>0</v>
      </c>
      <c r="H98" s="79"/>
      <c r="I98" s="65">
        <v>35</v>
      </c>
      <c r="J98" s="132"/>
      <c r="K98" s="65"/>
      <c r="L98" s="65"/>
      <c r="M98" s="81"/>
      <c r="N98" s="81"/>
      <c r="O98" s="82"/>
      <c r="P98" s="83"/>
      <c r="Q98" s="84"/>
      <c r="R98" s="97"/>
      <c r="S98" s="78">
        <f>SUM(T99:T101)</f>
        <v>0</v>
      </c>
      <c r="T98" s="79"/>
      <c r="U98" s="65">
        <v>35</v>
      </c>
      <c r="V98" s="80"/>
      <c r="W98" s="65"/>
      <c r="X98" s="65"/>
      <c r="Y98" s="81"/>
      <c r="Z98" s="81"/>
      <c r="AA98" s="82"/>
      <c r="AB98" s="83"/>
      <c r="AC98" s="84"/>
      <c r="AD98" s="97"/>
      <c r="AE98" s="78">
        <f>SUM(AF99:AF101)</f>
        <v>0</v>
      </c>
      <c r="AF98" s="79"/>
      <c r="AG98" s="65">
        <v>35</v>
      </c>
      <c r="AH98" s="80"/>
      <c r="AI98" s="65"/>
      <c r="AJ98" s="65"/>
      <c r="AK98" s="81"/>
      <c r="AL98" s="81"/>
      <c r="AM98" s="82"/>
      <c r="AN98" s="83"/>
      <c r="AO98" s="84"/>
      <c r="AP98" s="97"/>
      <c r="AR98" s="85"/>
      <c r="AS98" s="98"/>
      <c r="AT98" s="87"/>
    </row>
    <row r="99" spans="1:46" ht="51" hidden="1" customHeight="1" outlineLevel="1" x14ac:dyDescent="0.2">
      <c r="A99" s="58"/>
      <c r="B99" s="74"/>
      <c r="C99" s="75"/>
      <c r="D99" s="88" t="s">
        <v>110</v>
      </c>
      <c r="E99" s="89" t="s">
        <v>214</v>
      </c>
      <c r="F99" s="90"/>
      <c r="G99" s="91"/>
      <c r="H99" s="92">
        <v>0</v>
      </c>
      <c r="I99" s="93">
        <v>10</v>
      </c>
      <c r="J99" s="132"/>
      <c r="K99" s="65"/>
      <c r="L99" s="65"/>
      <c r="M99" s="81"/>
      <c r="N99" s="81"/>
      <c r="O99" s="82"/>
      <c r="P99" s="83"/>
      <c r="Q99" s="84"/>
      <c r="R99" s="90"/>
      <c r="S99" s="91"/>
      <c r="T99" s="92">
        <v>0</v>
      </c>
      <c r="U99" s="93">
        <v>10</v>
      </c>
      <c r="V99" s="80"/>
      <c r="W99" s="65"/>
      <c r="X99" s="65"/>
      <c r="Y99" s="81"/>
      <c r="Z99" s="81"/>
      <c r="AA99" s="82"/>
      <c r="AB99" s="83"/>
      <c r="AC99" s="84"/>
      <c r="AD99" s="90"/>
      <c r="AE99" s="91"/>
      <c r="AF99" s="92">
        <v>0</v>
      </c>
      <c r="AG99" s="93">
        <v>10</v>
      </c>
      <c r="AH99" s="80"/>
      <c r="AI99" s="65"/>
      <c r="AJ99" s="65"/>
      <c r="AK99" s="81"/>
      <c r="AL99" s="81"/>
      <c r="AM99" s="82"/>
      <c r="AN99" s="83"/>
      <c r="AO99" s="84"/>
      <c r="AP99" s="90"/>
      <c r="AR99" s="85"/>
      <c r="AS99" s="94"/>
      <c r="AT99" s="50"/>
    </row>
    <row r="100" spans="1:46" ht="51" hidden="1" customHeight="1" outlineLevel="1" x14ac:dyDescent="0.2">
      <c r="A100" s="58"/>
      <c r="B100" s="74"/>
      <c r="C100" s="75"/>
      <c r="D100" s="88" t="s">
        <v>79</v>
      </c>
      <c r="E100" s="89" t="s">
        <v>215</v>
      </c>
      <c r="F100" s="90"/>
      <c r="G100" s="91"/>
      <c r="H100" s="92">
        <v>0</v>
      </c>
      <c r="I100" s="93">
        <v>10</v>
      </c>
      <c r="J100" s="132"/>
      <c r="K100" s="65"/>
      <c r="L100" s="65"/>
      <c r="M100" s="81"/>
      <c r="N100" s="81"/>
      <c r="O100" s="82"/>
      <c r="P100" s="83"/>
      <c r="Q100" s="84"/>
      <c r="R100" s="90"/>
      <c r="S100" s="91"/>
      <c r="T100" s="92">
        <v>0</v>
      </c>
      <c r="U100" s="93">
        <v>10</v>
      </c>
      <c r="V100" s="80"/>
      <c r="W100" s="65"/>
      <c r="X100" s="65"/>
      <c r="Y100" s="81"/>
      <c r="Z100" s="81"/>
      <c r="AA100" s="82"/>
      <c r="AB100" s="83"/>
      <c r="AC100" s="84"/>
      <c r="AD100" s="90"/>
      <c r="AE100" s="91"/>
      <c r="AF100" s="92">
        <v>0</v>
      </c>
      <c r="AG100" s="93">
        <v>10</v>
      </c>
      <c r="AH100" s="80"/>
      <c r="AI100" s="65"/>
      <c r="AJ100" s="65"/>
      <c r="AK100" s="81"/>
      <c r="AL100" s="81"/>
      <c r="AM100" s="82"/>
      <c r="AN100" s="83"/>
      <c r="AO100" s="84"/>
      <c r="AP100" s="90"/>
      <c r="AR100" s="85"/>
      <c r="AS100" s="94"/>
      <c r="AT100" s="50"/>
    </row>
    <row r="101" spans="1:46" ht="63.75" hidden="1" customHeight="1" outlineLevel="1" x14ac:dyDescent="0.2">
      <c r="A101" s="58"/>
      <c r="B101" s="74"/>
      <c r="C101" s="75"/>
      <c r="D101" s="88" t="s">
        <v>81</v>
      </c>
      <c r="E101" s="89" t="s">
        <v>216</v>
      </c>
      <c r="F101" s="90"/>
      <c r="G101" s="91"/>
      <c r="H101" s="92">
        <v>0</v>
      </c>
      <c r="I101" s="93">
        <v>15</v>
      </c>
      <c r="J101" s="132"/>
      <c r="K101" s="65"/>
      <c r="L101" s="65"/>
      <c r="M101" s="81"/>
      <c r="N101" s="81"/>
      <c r="O101" s="82"/>
      <c r="P101" s="83"/>
      <c r="Q101" s="84"/>
      <c r="R101" s="90"/>
      <c r="S101" s="91"/>
      <c r="T101" s="92">
        <v>0</v>
      </c>
      <c r="U101" s="93">
        <v>15</v>
      </c>
      <c r="V101" s="80"/>
      <c r="W101" s="65"/>
      <c r="X101" s="65"/>
      <c r="Y101" s="81"/>
      <c r="Z101" s="81"/>
      <c r="AA101" s="82"/>
      <c r="AB101" s="83"/>
      <c r="AC101" s="84"/>
      <c r="AD101" s="90"/>
      <c r="AE101" s="91"/>
      <c r="AF101" s="92">
        <v>0</v>
      </c>
      <c r="AG101" s="93">
        <v>15</v>
      </c>
      <c r="AH101" s="80"/>
      <c r="AI101" s="65"/>
      <c r="AJ101" s="65"/>
      <c r="AK101" s="81"/>
      <c r="AL101" s="81"/>
      <c r="AM101" s="82"/>
      <c r="AN101" s="83"/>
      <c r="AO101" s="84"/>
      <c r="AP101" s="90"/>
      <c r="AR101" s="85"/>
      <c r="AS101" s="94"/>
      <c r="AT101" s="50"/>
    </row>
    <row r="102" spans="1:46" ht="12.75" hidden="1" customHeight="1" outlineLevel="1" x14ac:dyDescent="0.2">
      <c r="A102" s="58"/>
      <c r="B102" s="74"/>
      <c r="C102" s="75" t="s">
        <v>83</v>
      </c>
      <c r="D102" s="95" t="s">
        <v>217</v>
      </c>
      <c r="E102" s="96"/>
      <c r="F102" s="97"/>
      <c r="G102" s="78">
        <f>SUM(H103:H106)</f>
        <v>0</v>
      </c>
      <c r="H102" s="64"/>
      <c r="I102" s="65">
        <v>25</v>
      </c>
      <c r="J102" s="132"/>
      <c r="K102" s="65"/>
      <c r="L102" s="65"/>
      <c r="M102" s="81"/>
      <c r="N102" s="81"/>
      <c r="O102" s="82"/>
      <c r="P102" s="83"/>
      <c r="Q102" s="84"/>
      <c r="R102" s="97"/>
      <c r="S102" s="78">
        <f>SUM(T103:T106)</f>
        <v>0</v>
      </c>
      <c r="T102" s="64"/>
      <c r="U102" s="65">
        <v>25</v>
      </c>
      <c r="V102" s="80"/>
      <c r="W102" s="65"/>
      <c r="X102" s="65"/>
      <c r="Y102" s="81"/>
      <c r="Z102" s="81"/>
      <c r="AA102" s="82"/>
      <c r="AB102" s="83"/>
      <c r="AC102" s="84"/>
      <c r="AD102" s="97"/>
      <c r="AE102" s="78">
        <f>SUM(AF103:AF106)</f>
        <v>0</v>
      </c>
      <c r="AF102" s="64"/>
      <c r="AG102" s="65">
        <v>25</v>
      </c>
      <c r="AH102" s="80"/>
      <c r="AI102" s="65"/>
      <c r="AJ102" s="65"/>
      <c r="AK102" s="81"/>
      <c r="AL102" s="81"/>
      <c r="AM102" s="82"/>
      <c r="AN102" s="83"/>
      <c r="AO102" s="84"/>
      <c r="AP102" s="97"/>
      <c r="AR102" s="85"/>
      <c r="AS102" s="98"/>
      <c r="AT102" s="50"/>
    </row>
    <row r="103" spans="1:46" ht="51" hidden="1" customHeight="1" outlineLevel="1" x14ac:dyDescent="0.2">
      <c r="A103" s="58"/>
      <c r="B103" s="74"/>
      <c r="C103" s="75"/>
      <c r="D103" s="88" t="s">
        <v>85</v>
      </c>
      <c r="E103" s="89" t="s">
        <v>218</v>
      </c>
      <c r="F103" s="90"/>
      <c r="G103" s="91"/>
      <c r="H103" s="92">
        <v>0</v>
      </c>
      <c r="I103" s="93">
        <v>10</v>
      </c>
      <c r="J103" s="132"/>
      <c r="K103" s="65"/>
      <c r="L103" s="65"/>
      <c r="M103" s="81"/>
      <c r="N103" s="81"/>
      <c r="O103" s="82"/>
      <c r="P103" s="83"/>
      <c r="Q103" s="84"/>
      <c r="R103" s="90"/>
      <c r="S103" s="91"/>
      <c r="T103" s="92">
        <v>0</v>
      </c>
      <c r="U103" s="93">
        <v>10</v>
      </c>
      <c r="V103" s="80"/>
      <c r="W103" s="65"/>
      <c r="X103" s="65"/>
      <c r="Y103" s="81"/>
      <c r="Z103" s="81"/>
      <c r="AA103" s="82"/>
      <c r="AB103" s="83"/>
      <c r="AC103" s="84"/>
      <c r="AD103" s="90"/>
      <c r="AE103" s="91"/>
      <c r="AF103" s="92">
        <v>0</v>
      </c>
      <c r="AG103" s="93">
        <v>10</v>
      </c>
      <c r="AH103" s="80"/>
      <c r="AI103" s="65"/>
      <c r="AJ103" s="65"/>
      <c r="AK103" s="81"/>
      <c r="AL103" s="81"/>
      <c r="AM103" s="82"/>
      <c r="AN103" s="83"/>
      <c r="AO103" s="84"/>
      <c r="AP103" s="90"/>
      <c r="AR103" s="85"/>
      <c r="AS103" s="94"/>
      <c r="AT103" s="50"/>
    </row>
    <row r="104" spans="1:46" ht="51" hidden="1" customHeight="1" outlineLevel="1" x14ac:dyDescent="0.2">
      <c r="A104" s="58"/>
      <c r="B104" s="74"/>
      <c r="C104" s="75"/>
      <c r="D104" s="88" t="s">
        <v>87</v>
      </c>
      <c r="E104" s="89" t="s">
        <v>219</v>
      </c>
      <c r="F104" s="90"/>
      <c r="G104" s="91"/>
      <c r="H104" s="92">
        <v>0</v>
      </c>
      <c r="I104" s="93">
        <v>5</v>
      </c>
      <c r="J104" s="132"/>
      <c r="K104" s="65"/>
      <c r="L104" s="65"/>
      <c r="M104" s="81"/>
      <c r="N104" s="81"/>
      <c r="O104" s="82"/>
      <c r="P104" s="83"/>
      <c r="Q104" s="84"/>
      <c r="R104" s="90"/>
      <c r="S104" s="91"/>
      <c r="T104" s="92">
        <v>0</v>
      </c>
      <c r="U104" s="93">
        <v>5</v>
      </c>
      <c r="V104" s="80"/>
      <c r="W104" s="65"/>
      <c r="X104" s="65"/>
      <c r="Y104" s="81"/>
      <c r="Z104" s="81"/>
      <c r="AA104" s="82"/>
      <c r="AB104" s="83"/>
      <c r="AC104" s="84"/>
      <c r="AD104" s="90"/>
      <c r="AE104" s="91"/>
      <c r="AF104" s="92">
        <v>0</v>
      </c>
      <c r="AG104" s="93">
        <v>5</v>
      </c>
      <c r="AH104" s="80"/>
      <c r="AI104" s="65"/>
      <c r="AJ104" s="65"/>
      <c r="AK104" s="81"/>
      <c r="AL104" s="81"/>
      <c r="AM104" s="82"/>
      <c r="AN104" s="83"/>
      <c r="AO104" s="84"/>
      <c r="AP104" s="90"/>
      <c r="AR104" s="85"/>
      <c r="AS104" s="94"/>
      <c r="AT104" s="50"/>
    </row>
    <row r="105" spans="1:46" ht="51" hidden="1" customHeight="1" outlineLevel="1" x14ac:dyDescent="0.2">
      <c r="A105" s="58"/>
      <c r="B105" s="74"/>
      <c r="C105" s="75"/>
      <c r="D105" s="88" t="s">
        <v>119</v>
      </c>
      <c r="E105" s="89" t="s">
        <v>220</v>
      </c>
      <c r="F105" s="90"/>
      <c r="G105" s="91"/>
      <c r="H105" s="92">
        <v>0</v>
      </c>
      <c r="I105" s="93">
        <v>5</v>
      </c>
      <c r="J105" s="132"/>
      <c r="K105" s="65"/>
      <c r="L105" s="65"/>
      <c r="M105" s="81"/>
      <c r="N105" s="81"/>
      <c r="O105" s="82"/>
      <c r="P105" s="83"/>
      <c r="Q105" s="84"/>
      <c r="R105" s="90"/>
      <c r="S105" s="91"/>
      <c r="T105" s="92">
        <v>0</v>
      </c>
      <c r="U105" s="93">
        <v>5</v>
      </c>
      <c r="V105" s="80"/>
      <c r="W105" s="65"/>
      <c r="X105" s="65"/>
      <c r="Y105" s="81"/>
      <c r="Z105" s="81"/>
      <c r="AA105" s="82"/>
      <c r="AB105" s="83"/>
      <c r="AC105" s="84"/>
      <c r="AD105" s="90"/>
      <c r="AE105" s="91"/>
      <c r="AF105" s="92">
        <v>0</v>
      </c>
      <c r="AG105" s="93">
        <v>5</v>
      </c>
      <c r="AH105" s="80"/>
      <c r="AI105" s="65"/>
      <c r="AJ105" s="65"/>
      <c r="AK105" s="81"/>
      <c r="AL105" s="81"/>
      <c r="AM105" s="82"/>
      <c r="AN105" s="83"/>
      <c r="AO105" s="84"/>
      <c r="AP105" s="90"/>
      <c r="AR105" s="85"/>
      <c r="AS105" s="94"/>
      <c r="AT105" s="50"/>
    </row>
    <row r="106" spans="1:46" ht="51" hidden="1" customHeight="1" outlineLevel="1" x14ac:dyDescent="0.2">
      <c r="A106" s="58"/>
      <c r="B106" s="74"/>
      <c r="C106" s="75"/>
      <c r="D106" s="88" t="s">
        <v>121</v>
      </c>
      <c r="E106" s="89" t="s">
        <v>221</v>
      </c>
      <c r="F106" s="90"/>
      <c r="G106" s="91"/>
      <c r="H106" s="92">
        <v>0</v>
      </c>
      <c r="I106" s="93">
        <v>5</v>
      </c>
      <c r="J106" s="132"/>
      <c r="K106" s="65"/>
      <c r="L106" s="65"/>
      <c r="M106" s="81"/>
      <c r="N106" s="81"/>
      <c r="O106" s="82"/>
      <c r="P106" s="83"/>
      <c r="Q106" s="84"/>
      <c r="R106" s="90"/>
      <c r="S106" s="91"/>
      <c r="T106" s="92">
        <v>0</v>
      </c>
      <c r="U106" s="93">
        <v>5</v>
      </c>
      <c r="V106" s="80"/>
      <c r="W106" s="65"/>
      <c r="X106" s="65"/>
      <c r="Y106" s="81"/>
      <c r="Z106" s="81"/>
      <c r="AA106" s="82"/>
      <c r="AB106" s="83"/>
      <c r="AC106" s="84"/>
      <c r="AD106" s="90"/>
      <c r="AE106" s="91"/>
      <c r="AF106" s="92">
        <v>0</v>
      </c>
      <c r="AG106" s="93">
        <v>5</v>
      </c>
      <c r="AH106" s="80"/>
      <c r="AI106" s="65"/>
      <c r="AJ106" s="65"/>
      <c r="AK106" s="81"/>
      <c r="AL106" s="81"/>
      <c r="AM106" s="82"/>
      <c r="AN106" s="83"/>
      <c r="AO106" s="84"/>
      <c r="AP106" s="90"/>
      <c r="AR106" s="85"/>
      <c r="AS106" s="94"/>
      <c r="AT106" s="50"/>
    </row>
    <row r="107" spans="1:46" ht="12.75" hidden="1" customHeight="1" outlineLevel="1" x14ac:dyDescent="0.2">
      <c r="A107" s="58"/>
      <c r="B107" s="74"/>
      <c r="C107" s="75">
        <v>3</v>
      </c>
      <c r="D107" s="95" t="s">
        <v>222</v>
      </c>
      <c r="E107" s="96"/>
      <c r="F107" s="97"/>
      <c r="G107" s="78">
        <f>SUM(H108:H110)</f>
        <v>0</v>
      </c>
      <c r="H107" s="64"/>
      <c r="I107" s="65">
        <v>30</v>
      </c>
      <c r="J107" s="132"/>
      <c r="K107" s="65"/>
      <c r="L107" s="65"/>
      <c r="M107" s="81"/>
      <c r="N107" s="81"/>
      <c r="O107" s="82"/>
      <c r="P107" s="83"/>
      <c r="Q107" s="84"/>
      <c r="R107" s="97"/>
      <c r="S107" s="78">
        <f>SUM(T108:T110)</f>
        <v>0</v>
      </c>
      <c r="T107" s="64"/>
      <c r="U107" s="65">
        <v>30</v>
      </c>
      <c r="V107" s="80"/>
      <c r="W107" s="65"/>
      <c r="X107" s="65"/>
      <c r="Y107" s="81"/>
      <c r="Z107" s="81"/>
      <c r="AA107" s="82"/>
      <c r="AB107" s="83"/>
      <c r="AC107" s="84"/>
      <c r="AD107" s="97"/>
      <c r="AE107" s="78">
        <f>SUM(AF108:AF110)</f>
        <v>0</v>
      </c>
      <c r="AF107" s="64"/>
      <c r="AG107" s="65">
        <v>30</v>
      </c>
      <c r="AH107" s="80"/>
      <c r="AI107" s="65"/>
      <c r="AJ107" s="65"/>
      <c r="AK107" s="81"/>
      <c r="AL107" s="81"/>
      <c r="AM107" s="82"/>
      <c r="AN107" s="83"/>
      <c r="AO107" s="84"/>
      <c r="AP107" s="97"/>
      <c r="AR107" s="85"/>
      <c r="AS107" s="98"/>
      <c r="AT107" s="50"/>
    </row>
    <row r="108" spans="1:46" ht="38.25" hidden="1" customHeight="1" outlineLevel="1" x14ac:dyDescent="0.2">
      <c r="A108" s="58"/>
      <c r="B108" s="74"/>
      <c r="C108" s="75"/>
      <c r="D108" s="88" t="s">
        <v>133</v>
      </c>
      <c r="E108" s="89" t="s">
        <v>223</v>
      </c>
      <c r="F108" s="90"/>
      <c r="G108" s="91"/>
      <c r="H108" s="92">
        <v>0</v>
      </c>
      <c r="I108" s="93">
        <v>10</v>
      </c>
      <c r="J108" s="132"/>
      <c r="K108" s="65"/>
      <c r="L108" s="65"/>
      <c r="M108" s="81"/>
      <c r="N108" s="81"/>
      <c r="O108" s="82"/>
      <c r="P108" s="83"/>
      <c r="Q108" s="84"/>
      <c r="R108" s="90"/>
      <c r="S108" s="91"/>
      <c r="T108" s="92">
        <v>0</v>
      </c>
      <c r="U108" s="93">
        <v>10</v>
      </c>
      <c r="V108" s="80"/>
      <c r="W108" s="65"/>
      <c r="X108" s="65"/>
      <c r="Y108" s="81"/>
      <c r="Z108" s="81"/>
      <c r="AA108" s="82"/>
      <c r="AB108" s="83"/>
      <c r="AC108" s="84"/>
      <c r="AD108" s="90"/>
      <c r="AE108" s="91"/>
      <c r="AF108" s="92">
        <v>0</v>
      </c>
      <c r="AG108" s="93">
        <v>10</v>
      </c>
      <c r="AH108" s="80"/>
      <c r="AI108" s="65"/>
      <c r="AJ108" s="65"/>
      <c r="AK108" s="81"/>
      <c r="AL108" s="81"/>
      <c r="AM108" s="82"/>
      <c r="AN108" s="83"/>
      <c r="AO108" s="84"/>
      <c r="AP108" s="90"/>
      <c r="AR108" s="85"/>
      <c r="AS108" s="94"/>
      <c r="AT108" s="50"/>
    </row>
    <row r="109" spans="1:46" ht="38.25" hidden="1" customHeight="1" outlineLevel="1" x14ac:dyDescent="0.2">
      <c r="A109" s="58"/>
      <c r="B109" s="74"/>
      <c r="C109" s="75"/>
      <c r="D109" s="88" t="s">
        <v>105</v>
      </c>
      <c r="E109" s="89" t="s">
        <v>224</v>
      </c>
      <c r="F109" s="90"/>
      <c r="G109" s="91"/>
      <c r="H109" s="92">
        <v>0</v>
      </c>
      <c r="I109" s="93">
        <v>10</v>
      </c>
      <c r="J109" s="132"/>
      <c r="K109" s="65"/>
      <c r="L109" s="65"/>
      <c r="M109" s="81"/>
      <c r="N109" s="81"/>
      <c r="O109" s="82"/>
      <c r="P109" s="83"/>
      <c r="Q109" s="84"/>
      <c r="R109" s="90"/>
      <c r="S109" s="91"/>
      <c r="T109" s="92">
        <v>0</v>
      </c>
      <c r="U109" s="93">
        <v>10</v>
      </c>
      <c r="V109" s="80"/>
      <c r="W109" s="65"/>
      <c r="X109" s="65"/>
      <c r="Y109" s="81"/>
      <c r="Z109" s="81"/>
      <c r="AA109" s="82"/>
      <c r="AB109" s="83"/>
      <c r="AC109" s="84"/>
      <c r="AD109" s="90"/>
      <c r="AE109" s="91"/>
      <c r="AF109" s="92">
        <v>0</v>
      </c>
      <c r="AG109" s="93">
        <v>10</v>
      </c>
      <c r="AH109" s="80"/>
      <c r="AI109" s="65"/>
      <c r="AJ109" s="65"/>
      <c r="AK109" s="81"/>
      <c r="AL109" s="81"/>
      <c r="AM109" s="82"/>
      <c r="AN109" s="83"/>
      <c r="AO109" s="84"/>
      <c r="AP109" s="90"/>
      <c r="AR109" s="85"/>
      <c r="AS109" s="94"/>
      <c r="AT109" s="50"/>
    </row>
    <row r="110" spans="1:46" ht="38.25" hidden="1" customHeight="1" outlineLevel="1" x14ac:dyDescent="0.2">
      <c r="A110" s="58"/>
      <c r="B110" s="74"/>
      <c r="C110" s="75"/>
      <c r="D110" s="88" t="s">
        <v>136</v>
      </c>
      <c r="E110" s="89" t="s">
        <v>225</v>
      </c>
      <c r="F110" s="90"/>
      <c r="G110" s="91"/>
      <c r="H110" s="92">
        <v>0</v>
      </c>
      <c r="I110" s="93">
        <v>10</v>
      </c>
      <c r="J110" s="132"/>
      <c r="K110" s="65"/>
      <c r="L110" s="65"/>
      <c r="M110" s="81"/>
      <c r="N110" s="81"/>
      <c r="O110" s="82"/>
      <c r="P110" s="83"/>
      <c r="Q110" s="84"/>
      <c r="R110" s="90"/>
      <c r="S110" s="91"/>
      <c r="T110" s="92">
        <v>0</v>
      </c>
      <c r="U110" s="93">
        <v>10</v>
      </c>
      <c r="V110" s="80"/>
      <c r="W110" s="65"/>
      <c r="X110" s="65"/>
      <c r="Y110" s="81"/>
      <c r="Z110" s="81"/>
      <c r="AA110" s="82"/>
      <c r="AB110" s="83"/>
      <c r="AC110" s="84"/>
      <c r="AD110" s="90"/>
      <c r="AE110" s="91"/>
      <c r="AF110" s="92">
        <v>0</v>
      </c>
      <c r="AG110" s="93">
        <v>10</v>
      </c>
      <c r="AH110" s="80"/>
      <c r="AI110" s="65"/>
      <c r="AJ110" s="65"/>
      <c r="AK110" s="81"/>
      <c r="AL110" s="81"/>
      <c r="AM110" s="82"/>
      <c r="AN110" s="83"/>
      <c r="AO110" s="84"/>
      <c r="AP110" s="90"/>
      <c r="AR110" s="85"/>
      <c r="AS110" s="94"/>
      <c r="AT110" s="50"/>
    </row>
    <row r="111" spans="1:46" ht="12.75" hidden="1" customHeight="1" outlineLevel="1" x14ac:dyDescent="0.2">
      <c r="A111" s="58"/>
      <c r="B111" s="74"/>
      <c r="C111" s="75" t="s">
        <v>138</v>
      </c>
      <c r="D111" s="95" t="s">
        <v>226</v>
      </c>
      <c r="E111" s="96"/>
      <c r="F111" s="97"/>
      <c r="G111" s="78">
        <f>SUM(H112)</f>
        <v>0</v>
      </c>
      <c r="H111" s="64"/>
      <c r="I111" s="65">
        <v>10</v>
      </c>
      <c r="J111" s="132"/>
      <c r="K111" s="65"/>
      <c r="L111" s="65"/>
      <c r="M111" s="81"/>
      <c r="N111" s="81"/>
      <c r="O111" s="82"/>
      <c r="P111" s="83"/>
      <c r="Q111" s="84"/>
      <c r="R111" s="97"/>
      <c r="S111" s="78">
        <f>SUM(T112)</f>
        <v>0</v>
      </c>
      <c r="T111" s="64"/>
      <c r="U111" s="65">
        <v>10</v>
      </c>
      <c r="V111" s="80"/>
      <c r="W111" s="65"/>
      <c r="X111" s="65"/>
      <c r="Y111" s="81"/>
      <c r="Z111" s="81"/>
      <c r="AA111" s="82"/>
      <c r="AB111" s="83"/>
      <c r="AC111" s="84"/>
      <c r="AD111" s="97"/>
      <c r="AE111" s="78">
        <f>SUM(AF112)</f>
        <v>0</v>
      </c>
      <c r="AF111" s="64"/>
      <c r="AG111" s="65">
        <v>10</v>
      </c>
      <c r="AH111" s="80"/>
      <c r="AI111" s="65"/>
      <c r="AJ111" s="65"/>
      <c r="AK111" s="81"/>
      <c r="AL111" s="81"/>
      <c r="AM111" s="82"/>
      <c r="AN111" s="83"/>
      <c r="AO111" s="84"/>
      <c r="AP111" s="97"/>
      <c r="AR111" s="85"/>
      <c r="AS111" s="98"/>
      <c r="AT111" s="50"/>
    </row>
    <row r="112" spans="1:46" ht="51.75" hidden="1" customHeight="1" outlineLevel="1" x14ac:dyDescent="0.2">
      <c r="A112" s="58"/>
      <c r="B112" s="133"/>
      <c r="C112" s="134"/>
      <c r="D112" s="135" t="s">
        <v>138</v>
      </c>
      <c r="E112" s="136" t="s">
        <v>227</v>
      </c>
      <c r="F112" s="90"/>
      <c r="G112" s="137"/>
      <c r="H112" s="138">
        <v>0</v>
      </c>
      <c r="I112" s="139">
        <v>10</v>
      </c>
      <c r="J112" s="140"/>
      <c r="K112" s="65"/>
      <c r="L112" s="65"/>
      <c r="M112" s="141"/>
      <c r="N112" s="141"/>
      <c r="O112" s="142"/>
      <c r="P112" s="143"/>
      <c r="Q112" s="84"/>
      <c r="R112" s="90"/>
      <c r="S112" s="137"/>
      <c r="T112" s="138">
        <v>0</v>
      </c>
      <c r="U112" s="139">
        <v>10</v>
      </c>
      <c r="V112" s="144"/>
      <c r="W112" s="65"/>
      <c r="X112" s="65"/>
      <c r="Y112" s="141"/>
      <c r="Z112" s="141"/>
      <c r="AA112" s="142"/>
      <c r="AB112" s="143"/>
      <c r="AC112" s="84"/>
      <c r="AD112" s="90"/>
      <c r="AE112" s="137"/>
      <c r="AF112" s="138">
        <v>0</v>
      </c>
      <c r="AG112" s="139">
        <v>10</v>
      </c>
      <c r="AH112" s="144"/>
      <c r="AI112" s="65"/>
      <c r="AJ112" s="65"/>
      <c r="AK112" s="141"/>
      <c r="AL112" s="141"/>
      <c r="AM112" s="142"/>
      <c r="AN112" s="143"/>
      <c r="AO112" s="84"/>
      <c r="AP112" s="90"/>
      <c r="AR112" s="85"/>
      <c r="AS112" s="94"/>
      <c r="AT112" s="104"/>
    </row>
    <row r="113" spans="1:46" s="10" customFormat="1" ht="21.95" customHeight="1" collapsed="1" x14ac:dyDescent="0.25">
      <c r="A113" s="58">
        <v>7</v>
      </c>
      <c r="B113" s="145" t="s">
        <v>228</v>
      </c>
      <c r="C113" s="146" t="s">
        <v>229</v>
      </c>
      <c r="D113" s="146"/>
      <c r="E113" s="147"/>
      <c r="F113" s="62"/>
      <c r="G113" s="148">
        <f>SUM(G114:G121)</f>
        <v>0</v>
      </c>
      <c r="H113" s="149"/>
      <c r="I113" s="150">
        <v>100</v>
      </c>
      <c r="J113" s="141">
        <v>2</v>
      </c>
      <c r="K113" s="65">
        <f>G113*J113</f>
        <v>0</v>
      </c>
      <c r="L113" s="65">
        <f>I113*J113</f>
        <v>200</v>
      </c>
      <c r="M113" s="66">
        <f>SUM(K113:K160)</f>
        <v>0</v>
      </c>
      <c r="N113" s="66">
        <f>SUM(L113:L160)</f>
        <v>1800</v>
      </c>
      <c r="O113" s="151">
        <f>M113/N113</f>
        <v>0</v>
      </c>
      <c r="P113" s="68">
        <v>0.2</v>
      </c>
      <c r="Q113" s="84"/>
      <c r="R113" s="62"/>
      <c r="S113" s="148">
        <f>SUM(S114:S121)</f>
        <v>0</v>
      </c>
      <c r="T113" s="149"/>
      <c r="U113" s="150">
        <v>100</v>
      </c>
      <c r="V113" s="152">
        <v>2</v>
      </c>
      <c r="W113" s="65">
        <f>S113*V113</f>
        <v>0</v>
      </c>
      <c r="X113" s="65">
        <f>U113*V113</f>
        <v>200</v>
      </c>
      <c r="Y113" s="66">
        <f>SUM(W113:W160)</f>
        <v>0</v>
      </c>
      <c r="Z113" s="66">
        <f>SUM(X113:X160)</f>
        <v>1800</v>
      </c>
      <c r="AA113" s="151">
        <f>Y113/Z113</f>
        <v>0</v>
      </c>
      <c r="AB113" s="68">
        <v>0.2</v>
      </c>
      <c r="AC113" s="84"/>
      <c r="AD113" s="62"/>
      <c r="AE113" s="148">
        <f>SUM(AE114:AE121)</f>
        <v>0</v>
      </c>
      <c r="AF113" s="149"/>
      <c r="AG113" s="150">
        <v>100</v>
      </c>
      <c r="AH113" s="141">
        <v>2</v>
      </c>
      <c r="AI113" s="65">
        <f>AE113*AH113</f>
        <v>0</v>
      </c>
      <c r="AJ113" s="65">
        <f>AG113*AH113</f>
        <v>200</v>
      </c>
      <c r="AK113" s="66">
        <f>SUM(AI113:AI160)</f>
        <v>0</v>
      </c>
      <c r="AL113" s="66">
        <f>SUM(AJ113:AJ160)</f>
        <v>1800</v>
      </c>
      <c r="AM113" s="151">
        <f>AK113/AL113</f>
        <v>0</v>
      </c>
      <c r="AN113" s="68">
        <v>0.2</v>
      </c>
      <c r="AO113" s="84"/>
      <c r="AP113" s="62"/>
      <c r="AQ113" s="70"/>
      <c r="AR113" s="85"/>
      <c r="AS113" s="72"/>
      <c r="AT113" s="73"/>
    </row>
    <row r="114" spans="1:46" ht="12.75" hidden="1" customHeight="1" outlineLevel="1" x14ac:dyDescent="0.2">
      <c r="A114" s="58"/>
      <c r="B114" s="153"/>
      <c r="C114" s="75" t="s">
        <v>77</v>
      </c>
      <c r="D114" s="95" t="s">
        <v>230</v>
      </c>
      <c r="E114" s="96"/>
      <c r="F114" s="97"/>
      <c r="G114" s="78">
        <f>SUM(H115:H116)</f>
        <v>0</v>
      </c>
      <c r="H114" s="64"/>
      <c r="I114" s="65">
        <v>20</v>
      </c>
      <c r="J114" s="93"/>
      <c r="K114" s="65"/>
      <c r="L114" s="65"/>
      <c r="M114" s="81"/>
      <c r="N114" s="81"/>
      <c r="O114" s="154"/>
      <c r="P114" s="83"/>
      <c r="Q114" s="84"/>
      <c r="R114" s="97"/>
      <c r="S114" s="78">
        <f>SUM(T115:T116)</f>
        <v>0</v>
      </c>
      <c r="T114" s="64"/>
      <c r="U114" s="65">
        <v>20</v>
      </c>
      <c r="V114" s="155"/>
      <c r="W114" s="65"/>
      <c r="X114" s="65"/>
      <c r="Y114" s="81"/>
      <c r="Z114" s="81"/>
      <c r="AA114" s="154"/>
      <c r="AB114" s="83"/>
      <c r="AC114" s="84"/>
      <c r="AD114" s="97"/>
      <c r="AE114" s="78">
        <f>SUM(AF115:AF116)</f>
        <v>0</v>
      </c>
      <c r="AF114" s="64"/>
      <c r="AG114" s="65">
        <v>20</v>
      </c>
      <c r="AH114" s="156"/>
      <c r="AI114" s="65"/>
      <c r="AJ114" s="65"/>
      <c r="AK114" s="81"/>
      <c r="AL114" s="81"/>
      <c r="AM114" s="154"/>
      <c r="AN114" s="83"/>
      <c r="AO114" s="84"/>
      <c r="AP114" s="97"/>
      <c r="AR114" s="85"/>
      <c r="AS114" s="98"/>
      <c r="AT114" s="87"/>
    </row>
    <row r="115" spans="1:46" ht="127.5" hidden="1" customHeight="1" outlineLevel="1" x14ac:dyDescent="0.2">
      <c r="A115" s="58"/>
      <c r="B115" s="153"/>
      <c r="C115" s="75"/>
      <c r="D115" s="88" t="s">
        <v>110</v>
      </c>
      <c r="E115" s="103" t="s">
        <v>231</v>
      </c>
      <c r="F115" s="157"/>
      <c r="G115" s="158"/>
      <c r="H115" s="92">
        <v>0</v>
      </c>
      <c r="I115" s="93">
        <v>10</v>
      </c>
      <c r="J115" s="93"/>
      <c r="K115" s="65"/>
      <c r="L115" s="65"/>
      <c r="M115" s="81"/>
      <c r="N115" s="81"/>
      <c r="O115" s="154"/>
      <c r="P115" s="83"/>
      <c r="Q115" s="84"/>
      <c r="R115" s="157"/>
      <c r="S115" s="158"/>
      <c r="T115" s="92">
        <v>0</v>
      </c>
      <c r="U115" s="93">
        <v>10</v>
      </c>
      <c r="V115" s="155"/>
      <c r="W115" s="65"/>
      <c r="X115" s="65"/>
      <c r="Y115" s="81"/>
      <c r="Z115" s="81"/>
      <c r="AA115" s="154"/>
      <c r="AB115" s="83"/>
      <c r="AC115" s="84"/>
      <c r="AD115" s="157"/>
      <c r="AE115" s="158"/>
      <c r="AF115" s="92">
        <v>0</v>
      </c>
      <c r="AG115" s="93">
        <v>10</v>
      </c>
      <c r="AH115" s="156"/>
      <c r="AI115" s="65"/>
      <c r="AJ115" s="65"/>
      <c r="AK115" s="81"/>
      <c r="AL115" s="81"/>
      <c r="AM115" s="154"/>
      <c r="AN115" s="83"/>
      <c r="AO115" s="84"/>
      <c r="AP115" s="157"/>
      <c r="AR115" s="85"/>
      <c r="AS115" s="159"/>
      <c r="AT115" s="50"/>
    </row>
    <row r="116" spans="1:46" ht="63.75" hidden="1" customHeight="1" outlineLevel="1" x14ac:dyDescent="0.2">
      <c r="A116" s="58"/>
      <c r="B116" s="153"/>
      <c r="C116" s="75"/>
      <c r="D116" s="88" t="s">
        <v>79</v>
      </c>
      <c r="E116" s="103" t="s">
        <v>232</v>
      </c>
      <c r="F116" s="157"/>
      <c r="G116" s="158"/>
      <c r="H116" s="92">
        <v>0</v>
      </c>
      <c r="I116" s="93">
        <v>10</v>
      </c>
      <c r="J116" s="93"/>
      <c r="K116" s="65"/>
      <c r="L116" s="65"/>
      <c r="M116" s="81"/>
      <c r="N116" s="81"/>
      <c r="O116" s="154"/>
      <c r="P116" s="83"/>
      <c r="Q116" s="84"/>
      <c r="R116" s="157"/>
      <c r="S116" s="158"/>
      <c r="T116" s="92">
        <v>0</v>
      </c>
      <c r="U116" s="93">
        <v>10</v>
      </c>
      <c r="V116" s="155"/>
      <c r="W116" s="65"/>
      <c r="X116" s="65"/>
      <c r="Y116" s="81"/>
      <c r="Z116" s="81"/>
      <c r="AA116" s="154"/>
      <c r="AB116" s="83"/>
      <c r="AC116" s="84"/>
      <c r="AD116" s="157"/>
      <c r="AE116" s="158"/>
      <c r="AF116" s="92">
        <v>0</v>
      </c>
      <c r="AG116" s="93">
        <v>10</v>
      </c>
      <c r="AH116" s="156"/>
      <c r="AI116" s="65"/>
      <c r="AJ116" s="65"/>
      <c r="AK116" s="81"/>
      <c r="AL116" s="81"/>
      <c r="AM116" s="154"/>
      <c r="AN116" s="83"/>
      <c r="AO116" s="84"/>
      <c r="AP116" s="157"/>
      <c r="AR116" s="85"/>
      <c r="AS116" s="159"/>
      <c r="AT116" s="50"/>
    </row>
    <row r="117" spans="1:46" ht="12.75" hidden="1" customHeight="1" outlineLevel="1" x14ac:dyDescent="0.2">
      <c r="A117" s="58"/>
      <c r="B117" s="153"/>
      <c r="C117" s="75">
        <v>2</v>
      </c>
      <c r="D117" s="112" t="s">
        <v>233</v>
      </c>
      <c r="E117" s="113"/>
      <c r="F117" s="114"/>
      <c r="G117" s="115">
        <f>SUM(H118)</f>
        <v>0</v>
      </c>
      <c r="H117" s="64"/>
      <c r="I117" s="65">
        <v>80</v>
      </c>
      <c r="J117" s="93"/>
      <c r="K117" s="65"/>
      <c r="L117" s="65"/>
      <c r="M117" s="81"/>
      <c r="N117" s="81"/>
      <c r="O117" s="154"/>
      <c r="P117" s="83"/>
      <c r="Q117" s="84"/>
      <c r="R117" s="114"/>
      <c r="S117" s="115">
        <f>SUM(T118)</f>
        <v>0</v>
      </c>
      <c r="T117" s="64"/>
      <c r="U117" s="65">
        <v>80</v>
      </c>
      <c r="V117" s="155"/>
      <c r="W117" s="65"/>
      <c r="X117" s="65"/>
      <c r="Y117" s="81"/>
      <c r="Z117" s="81"/>
      <c r="AA117" s="154"/>
      <c r="AB117" s="83"/>
      <c r="AC117" s="84"/>
      <c r="AD117" s="114"/>
      <c r="AE117" s="115">
        <f>SUM(AF118)</f>
        <v>0</v>
      </c>
      <c r="AF117" s="64"/>
      <c r="AG117" s="65">
        <v>80</v>
      </c>
      <c r="AH117" s="156"/>
      <c r="AI117" s="65"/>
      <c r="AJ117" s="65"/>
      <c r="AK117" s="81"/>
      <c r="AL117" s="81"/>
      <c r="AM117" s="154"/>
      <c r="AN117" s="83"/>
      <c r="AO117" s="84"/>
      <c r="AP117" s="114"/>
      <c r="AR117" s="85"/>
      <c r="AS117" s="116"/>
      <c r="AT117" s="50"/>
    </row>
    <row r="118" spans="1:46" ht="51" hidden="1" customHeight="1" outlineLevel="1" x14ac:dyDescent="0.2">
      <c r="A118" s="58" t="s">
        <v>234</v>
      </c>
      <c r="B118" s="153"/>
      <c r="C118" s="75"/>
      <c r="D118" s="88" t="s">
        <v>85</v>
      </c>
      <c r="E118" s="160" t="s">
        <v>235</v>
      </c>
      <c r="F118" s="161"/>
      <c r="G118" s="162"/>
      <c r="H118" s="92">
        <v>0</v>
      </c>
      <c r="I118" s="93">
        <v>80</v>
      </c>
      <c r="J118" s="93"/>
      <c r="K118" s="65"/>
      <c r="L118" s="65"/>
      <c r="M118" s="81"/>
      <c r="N118" s="81"/>
      <c r="O118" s="154"/>
      <c r="P118" s="83"/>
      <c r="Q118" s="84"/>
      <c r="R118" s="161"/>
      <c r="S118" s="162"/>
      <c r="T118" s="92">
        <v>0</v>
      </c>
      <c r="U118" s="93">
        <v>80</v>
      </c>
      <c r="V118" s="155"/>
      <c r="W118" s="65"/>
      <c r="X118" s="65"/>
      <c r="Y118" s="81"/>
      <c r="Z118" s="81"/>
      <c r="AA118" s="154"/>
      <c r="AB118" s="83"/>
      <c r="AC118" s="84"/>
      <c r="AD118" s="161"/>
      <c r="AE118" s="162"/>
      <c r="AF118" s="92">
        <v>0</v>
      </c>
      <c r="AG118" s="93">
        <v>80</v>
      </c>
      <c r="AH118" s="156"/>
      <c r="AI118" s="65"/>
      <c r="AJ118" s="65"/>
      <c r="AK118" s="81"/>
      <c r="AL118" s="81"/>
      <c r="AM118" s="154"/>
      <c r="AN118" s="83"/>
      <c r="AO118" s="84"/>
      <c r="AP118" s="161"/>
      <c r="AR118" s="85"/>
      <c r="AS118" s="163"/>
      <c r="AT118" s="50"/>
    </row>
    <row r="119" spans="1:46" ht="12.75" hidden="1" customHeight="1" outlineLevel="1" x14ac:dyDescent="0.2">
      <c r="A119" s="58"/>
      <c r="B119" s="153"/>
      <c r="C119" s="75">
        <v>3</v>
      </c>
      <c r="D119" s="164" t="s">
        <v>236</v>
      </c>
      <c r="E119" s="165"/>
      <c r="F119" s="166"/>
      <c r="G119" s="167">
        <f>SUM(H120:H121)</f>
        <v>0</v>
      </c>
      <c r="H119" s="64"/>
      <c r="I119" s="168">
        <v>30</v>
      </c>
      <c r="J119" s="93"/>
      <c r="K119" s="65"/>
      <c r="L119" s="65"/>
      <c r="M119" s="81"/>
      <c r="N119" s="81"/>
      <c r="O119" s="154"/>
      <c r="P119" s="83"/>
      <c r="Q119" s="84"/>
      <c r="R119" s="166"/>
      <c r="S119" s="167">
        <f>SUM(T120:T121)</f>
        <v>0</v>
      </c>
      <c r="T119" s="64"/>
      <c r="U119" s="168">
        <v>30</v>
      </c>
      <c r="V119" s="155"/>
      <c r="W119" s="65"/>
      <c r="X119" s="65"/>
      <c r="Y119" s="81"/>
      <c r="Z119" s="81"/>
      <c r="AA119" s="154"/>
      <c r="AB119" s="83"/>
      <c r="AC119" s="84"/>
      <c r="AD119" s="166"/>
      <c r="AE119" s="167">
        <f>SUM(AF120:AF121)</f>
        <v>0</v>
      </c>
      <c r="AF119" s="64"/>
      <c r="AG119" s="168">
        <v>30</v>
      </c>
      <c r="AH119" s="156"/>
      <c r="AI119" s="65"/>
      <c r="AJ119" s="65"/>
      <c r="AK119" s="81"/>
      <c r="AL119" s="81"/>
      <c r="AM119" s="154"/>
      <c r="AN119" s="83"/>
      <c r="AO119" s="84"/>
      <c r="AP119" s="166"/>
      <c r="AR119" s="85"/>
      <c r="AS119" s="169"/>
      <c r="AT119" s="50"/>
    </row>
    <row r="120" spans="1:46" ht="76.5" hidden="1" customHeight="1" outlineLevel="1" x14ac:dyDescent="0.2">
      <c r="A120" s="58"/>
      <c r="B120" s="153"/>
      <c r="C120" s="75"/>
      <c r="D120" s="88" t="s">
        <v>133</v>
      </c>
      <c r="E120" s="170" t="s">
        <v>237</v>
      </c>
      <c r="F120" s="171"/>
      <c r="G120" s="172"/>
      <c r="H120" s="128">
        <v>0</v>
      </c>
      <c r="I120" s="173">
        <v>20</v>
      </c>
      <c r="J120" s="93"/>
      <c r="K120" s="65"/>
      <c r="L120" s="65"/>
      <c r="M120" s="81"/>
      <c r="N120" s="81"/>
      <c r="O120" s="154"/>
      <c r="P120" s="83"/>
      <c r="Q120" s="84"/>
      <c r="R120" s="171"/>
      <c r="S120" s="172"/>
      <c r="T120" s="128">
        <v>0</v>
      </c>
      <c r="U120" s="173">
        <v>20</v>
      </c>
      <c r="V120" s="155"/>
      <c r="W120" s="65"/>
      <c r="X120" s="65"/>
      <c r="Y120" s="81"/>
      <c r="Z120" s="81"/>
      <c r="AA120" s="154"/>
      <c r="AB120" s="83"/>
      <c r="AC120" s="84"/>
      <c r="AD120" s="171"/>
      <c r="AE120" s="172"/>
      <c r="AF120" s="128">
        <v>0</v>
      </c>
      <c r="AG120" s="173">
        <v>20</v>
      </c>
      <c r="AH120" s="156"/>
      <c r="AI120" s="65"/>
      <c r="AJ120" s="65"/>
      <c r="AK120" s="81"/>
      <c r="AL120" s="81"/>
      <c r="AM120" s="154"/>
      <c r="AN120" s="83"/>
      <c r="AO120" s="84"/>
      <c r="AP120" s="171"/>
      <c r="AR120" s="85"/>
      <c r="AS120" s="174"/>
      <c r="AT120" s="50"/>
    </row>
    <row r="121" spans="1:46" ht="76.5" hidden="1" customHeight="1" outlineLevel="1" x14ac:dyDescent="0.2">
      <c r="A121" s="58"/>
      <c r="B121" s="153"/>
      <c r="C121" s="75"/>
      <c r="D121" s="88" t="s">
        <v>105</v>
      </c>
      <c r="E121" s="170" t="s">
        <v>238</v>
      </c>
      <c r="F121" s="171"/>
      <c r="G121" s="172"/>
      <c r="H121" s="128">
        <v>0</v>
      </c>
      <c r="I121" s="173">
        <v>10</v>
      </c>
      <c r="J121" s="93"/>
      <c r="K121" s="65"/>
      <c r="L121" s="65"/>
      <c r="M121" s="81"/>
      <c r="N121" s="81"/>
      <c r="O121" s="154"/>
      <c r="P121" s="83"/>
      <c r="Q121" s="84"/>
      <c r="R121" s="171"/>
      <c r="S121" s="172"/>
      <c r="T121" s="128">
        <v>0</v>
      </c>
      <c r="U121" s="173">
        <v>10</v>
      </c>
      <c r="V121" s="155"/>
      <c r="W121" s="65"/>
      <c r="X121" s="65"/>
      <c r="Y121" s="81"/>
      <c r="Z121" s="81"/>
      <c r="AA121" s="154"/>
      <c r="AB121" s="83"/>
      <c r="AC121" s="84"/>
      <c r="AD121" s="171"/>
      <c r="AE121" s="172"/>
      <c r="AF121" s="128">
        <v>0</v>
      </c>
      <c r="AG121" s="173">
        <v>10</v>
      </c>
      <c r="AH121" s="156"/>
      <c r="AI121" s="65"/>
      <c r="AJ121" s="65"/>
      <c r="AK121" s="81"/>
      <c r="AL121" s="81"/>
      <c r="AM121" s="154"/>
      <c r="AN121" s="83"/>
      <c r="AO121" s="84"/>
      <c r="AP121" s="171"/>
      <c r="AR121" s="85"/>
      <c r="AS121" s="174"/>
      <c r="AT121" s="50"/>
    </row>
    <row r="122" spans="1:46" s="10" customFormat="1" ht="21.95" customHeight="1" collapsed="1" x14ac:dyDescent="0.25">
      <c r="A122" s="58">
        <v>8</v>
      </c>
      <c r="B122" s="175" t="s">
        <v>239</v>
      </c>
      <c r="C122" s="176" t="s">
        <v>0</v>
      </c>
      <c r="D122" s="177"/>
      <c r="E122" s="178"/>
      <c r="F122" s="62"/>
      <c r="G122" s="179">
        <f>SUM(G123:G131)</f>
        <v>0</v>
      </c>
      <c r="H122" s="64"/>
      <c r="I122" s="65">
        <v>100</v>
      </c>
      <c r="J122" s="65">
        <v>4</v>
      </c>
      <c r="K122" s="65">
        <f>G122*J122</f>
        <v>0</v>
      </c>
      <c r="L122" s="65">
        <f>I122*J122</f>
        <v>400</v>
      </c>
      <c r="M122" s="81"/>
      <c r="N122" s="81"/>
      <c r="O122" s="154"/>
      <c r="P122" s="83"/>
      <c r="Q122" s="84"/>
      <c r="R122" s="62"/>
      <c r="S122" s="179">
        <f>SUM(S123:S131)</f>
        <v>0</v>
      </c>
      <c r="T122" s="64"/>
      <c r="U122" s="65">
        <v>100</v>
      </c>
      <c r="V122" s="180">
        <v>4</v>
      </c>
      <c r="W122" s="65">
        <f>S122*V122</f>
        <v>0</v>
      </c>
      <c r="X122" s="65">
        <f>U122*V122</f>
        <v>400</v>
      </c>
      <c r="Y122" s="81"/>
      <c r="Z122" s="81"/>
      <c r="AA122" s="154"/>
      <c r="AB122" s="83"/>
      <c r="AC122" s="84"/>
      <c r="AD122" s="62"/>
      <c r="AE122" s="179">
        <f>SUM(AE123:AE131)</f>
        <v>0</v>
      </c>
      <c r="AF122" s="64"/>
      <c r="AG122" s="65">
        <v>100</v>
      </c>
      <c r="AH122" s="65">
        <v>4</v>
      </c>
      <c r="AI122" s="65">
        <f>AE122*AH122</f>
        <v>0</v>
      </c>
      <c r="AJ122" s="65">
        <f>AG122*AH122</f>
        <v>400</v>
      </c>
      <c r="AK122" s="81"/>
      <c r="AL122" s="81"/>
      <c r="AM122" s="154"/>
      <c r="AN122" s="83"/>
      <c r="AO122" s="84"/>
      <c r="AP122" s="62"/>
      <c r="AQ122" s="70"/>
      <c r="AR122" s="85"/>
      <c r="AS122" s="72"/>
      <c r="AT122" s="73"/>
    </row>
    <row r="123" spans="1:46" ht="12.75" hidden="1" customHeight="1" outlineLevel="1" x14ac:dyDescent="0.2">
      <c r="A123" s="58"/>
      <c r="B123" s="153"/>
      <c r="C123" s="75" t="s">
        <v>77</v>
      </c>
      <c r="D123" s="95" t="s">
        <v>240</v>
      </c>
      <c r="E123" s="96"/>
      <c r="F123" s="97"/>
      <c r="G123" s="110">
        <f>SUM(H124:H125)</f>
        <v>0</v>
      </c>
      <c r="H123" s="64"/>
      <c r="I123" s="65">
        <v>20</v>
      </c>
      <c r="J123" s="93"/>
      <c r="K123" s="65"/>
      <c r="L123" s="65"/>
      <c r="M123" s="81"/>
      <c r="N123" s="81"/>
      <c r="O123" s="154"/>
      <c r="P123" s="83"/>
      <c r="Q123" s="84"/>
      <c r="R123" s="97"/>
      <c r="S123" s="78">
        <f>SUM(T124:T125)</f>
        <v>0</v>
      </c>
      <c r="T123" s="64"/>
      <c r="U123" s="65">
        <v>20</v>
      </c>
      <c r="V123" s="155"/>
      <c r="W123" s="65"/>
      <c r="X123" s="65"/>
      <c r="Y123" s="81"/>
      <c r="Z123" s="81"/>
      <c r="AA123" s="154"/>
      <c r="AB123" s="83"/>
      <c r="AC123" s="84"/>
      <c r="AD123" s="97"/>
      <c r="AE123" s="78">
        <f>SUM(AF124:AF125)</f>
        <v>0</v>
      </c>
      <c r="AF123" s="64"/>
      <c r="AG123" s="65">
        <v>20</v>
      </c>
      <c r="AH123" s="156"/>
      <c r="AI123" s="65"/>
      <c r="AJ123" s="65"/>
      <c r="AK123" s="81"/>
      <c r="AL123" s="81"/>
      <c r="AM123" s="154"/>
      <c r="AN123" s="83"/>
      <c r="AO123" s="84"/>
      <c r="AP123" s="97"/>
      <c r="AR123" s="85"/>
      <c r="AS123" s="98"/>
      <c r="AT123" s="87"/>
    </row>
    <row r="124" spans="1:46" ht="102" hidden="1" customHeight="1" outlineLevel="1" x14ac:dyDescent="0.2">
      <c r="A124" s="58"/>
      <c r="B124" s="153"/>
      <c r="C124" s="75"/>
      <c r="D124" s="181" t="s">
        <v>241</v>
      </c>
      <c r="E124" s="89" t="s">
        <v>242</v>
      </c>
      <c r="F124" s="90"/>
      <c r="G124" s="91"/>
      <c r="H124" s="92">
        <v>0</v>
      </c>
      <c r="I124" s="93">
        <v>10</v>
      </c>
      <c r="J124" s="93"/>
      <c r="K124" s="65"/>
      <c r="L124" s="65"/>
      <c r="M124" s="81"/>
      <c r="N124" s="81"/>
      <c r="O124" s="154"/>
      <c r="P124" s="83"/>
      <c r="Q124" s="84"/>
      <c r="R124" s="90"/>
      <c r="S124" s="91"/>
      <c r="T124" s="92">
        <v>0</v>
      </c>
      <c r="U124" s="93">
        <v>10</v>
      </c>
      <c r="V124" s="155"/>
      <c r="W124" s="65"/>
      <c r="X124" s="65"/>
      <c r="Y124" s="81"/>
      <c r="Z124" s="81"/>
      <c r="AA124" s="154"/>
      <c r="AB124" s="83"/>
      <c r="AC124" s="84"/>
      <c r="AD124" s="90"/>
      <c r="AE124" s="91"/>
      <c r="AF124" s="92">
        <v>0</v>
      </c>
      <c r="AG124" s="93">
        <v>10</v>
      </c>
      <c r="AH124" s="156"/>
      <c r="AI124" s="65"/>
      <c r="AJ124" s="65"/>
      <c r="AK124" s="81"/>
      <c r="AL124" s="81"/>
      <c r="AM124" s="154"/>
      <c r="AN124" s="83"/>
      <c r="AO124" s="84"/>
      <c r="AP124" s="90"/>
      <c r="AR124" s="85"/>
      <c r="AS124" s="94"/>
      <c r="AT124" s="50"/>
    </row>
    <row r="125" spans="1:46" ht="153" hidden="1" customHeight="1" outlineLevel="1" x14ac:dyDescent="0.2">
      <c r="A125" s="58"/>
      <c r="B125" s="153"/>
      <c r="C125" s="75"/>
      <c r="D125" s="88" t="s">
        <v>243</v>
      </c>
      <c r="E125" s="89" t="s">
        <v>244</v>
      </c>
      <c r="F125" s="90"/>
      <c r="G125" s="91"/>
      <c r="H125" s="92">
        <v>0</v>
      </c>
      <c r="I125" s="93">
        <v>10</v>
      </c>
      <c r="J125" s="93"/>
      <c r="K125" s="65"/>
      <c r="L125" s="65"/>
      <c r="M125" s="81"/>
      <c r="N125" s="81"/>
      <c r="O125" s="154"/>
      <c r="P125" s="83"/>
      <c r="Q125" s="84"/>
      <c r="R125" s="90"/>
      <c r="S125" s="91"/>
      <c r="T125" s="92">
        <v>0</v>
      </c>
      <c r="U125" s="93">
        <v>10</v>
      </c>
      <c r="V125" s="155"/>
      <c r="W125" s="65"/>
      <c r="X125" s="65"/>
      <c r="Y125" s="81"/>
      <c r="Z125" s="81"/>
      <c r="AA125" s="154"/>
      <c r="AB125" s="83"/>
      <c r="AC125" s="84"/>
      <c r="AD125" s="90"/>
      <c r="AE125" s="91"/>
      <c r="AF125" s="92">
        <v>0</v>
      </c>
      <c r="AG125" s="93">
        <v>10</v>
      </c>
      <c r="AH125" s="156"/>
      <c r="AI125" s="65"/>
      <c r="AJ125" s="65"/>
      <c r="AK125" s="81"/>
      <c r="AL125" s="81"/>
      <c r="AM125" s="154"/>
      <c r="AN125" s="83"/>
      <c r="AO125" s="84"/>
      <c r="AP125" s="90"/>
      <c r="AR125" s="85"/>
      <c r="AS125" s="94"/>
      <c r="AT125" s="50"/>
    </row>
    <row r="126" spans="1:46" ht="12.75" hidden="1" customHeight="1" outlineLevel="1" x14ac:dyDescent="0.2">
      <c r="A126" s="58"/>
      <c r="B126" s="153"/>
      <c r="C126" s="75" t="s">
        <v>83</v>
      </c>
      <c r="D126" s="95" t="s">
        <v>245</v>
      </c>
      <c r="E126" s="96"/>
      <c r="F126" s="97"/>
      <c r="G126" s="78">
        <f>SUM(H127:H128)</f>
        <v>0</v>
      </c>
      <c r="H126" s="182"/>
      <c r="I126" s="65">
        <v>30</v>
      </c>
      <c r="J126" s="93"/>
      <c r="K126" s="65"/>
      <c r="L126" s="65"/>
      <c r="M126" s="81"/>
      <c r="N126" s="81"/>
      <c r="O126" s="154"/>
      <c r="P126" s="83"/>
      <c r="Q126" s="84"/>
      <c r="R126" s="97"/>
      <c r="S126" s="78">
        <f>SUM(T127:T128)</f>
        <v>0</v>
      </c>
      <c r="T126" s="182"/>
      <c r="U126" s="65">
        <v>30</v>
      </c>
      <c r="V126" s="155"/>
      <c r="W126" s="65"/>
      <c r="X126" s="65"/>
      <c r="Y126" s="81"/>
      <c r="Z126" s="81"/>
      <c r="AA126" s="154"/>
      <c r="AB126" s="83"/>
      <c r="AC126" s="84"/>
      <c r="AD126" s="97"/>
      <c r="AE126" s="78">
        <f>SUM(AF127:AF128)</f>
        <v>0</v>
      </c>
      <c r="AF126" s="182"/>
      <c r="AG126" s="65">
        <v>30</v>
      </c>
      <c r="AH126" s="156"/>
      <c r="AI126" s="65"/>
      <c r="AJ126" s="65"/>
      <c r="AK126" s="81"/>
      <c r="AL126" s="81"/>
      <c r="AM126" s="154"/>
      <c r="AN126" s="83"/>
      <c r="AO126" s="84"/>
      <c r="AP126" s="97"/>
      <c r="AR126" s="85"/>
      <c r="AS126" s="98"/>
      <c r="AT126" s="50"/>
    </row>
    <row r="127" spans="1:46" ht="63.75" hidden="1" customHeight="1" outlineLevel="1" x14ac:dyDescent="0.2">
      <c r="A127" s="58" t="s">
        <v>246</v>
      </c>
      <c r="B127" s="153"/>
      <c r="C127" s="75"/>
      <c r="D127" s="88" t="s">
        <v>247</v>
      </c>
      <c r="E127" s="89" t="s">
        <v>248</v>
      </c>
      <c r="F127" s="90"/>
      <c r="G127" s="91"/>
      <c r="H127" s="92">
        <v>0</v>
      </c>
      <c r="I127" s="93">
        <v>10</v>
      </c>
      <c r="J127" s="93"/>
      <c r="K127" s="65"/>
      <c r="L127" s="65"/>
      <c r="M127" s="81"/>
      <c r="N127" s="81"/>
      <c r="O127" s="154"/>
      <c r="P127" s="83"/>
      <c r="Q127" s="84"/>
      <c r="R127" s="90"/>
      <c r="S127" s="91"/>
      <c r="T127" s="92">
        <v>0</v>
      </c>
      <c r="U127" s="93">
        <v>10</v>
      </c>
      <c r="V127" s="155"/>
      <c r="W127" s="65"/>
      <c r="X127" s="65"/>
      <c r="Y127" s="81"/>
      <c r="Z127" s="81"/>
      <c r="AA127" s="154"/>
      <c r="AB127" s="83"/>
      <c r="AC127" s="84"/>
      <c r="AD127" s="90"/>
      <c r="AE127" s="91"/>
      <c r="AF127" s="92">
        <v>0</v>
      </c>
      <c r="AG127" s="93">
        <v>10</v>
      </c>
      <c r="AH127" s="156"/>
      <c r="AI127" s="65"/>
      <c r="AJ127" s="65"/>
      <c r="AK127" s="81"/>
      <c r="AL127" s="81"/>
      <c r="AM127" s="154"/>
      <c r="AN127" s="83"/>
      <c r="AO127" s="84"/>
      <c r="AP127" s="90"/>
      <c r="AR127" s="85"/>
      <c r="AS127" s="94"/>
      <c r="AT127" s="50"/>
    </row>
    <row r="128" spans="1:46" ht="153" hidden="1" customHeight="1" outlineLevel="1" x14ac:dyDescent="0.2">
      <c r="A128" s="58"/>
      <c r="B128" s="153"/>
      <c r="C128" s="75"/>
      <c r="D128" s="88" t="s">
        <v>249</v>
      </c>
      <c r="E128" s="89" t="s">
        <v>250</v>
      </c>
      <c r="F128" s="90"/>
      <c r="G128" s="91"/>
      <c r="H128" s="92">
        <v>0</v>
      </c>
      <c r="I128" s="93">
        <v>20</v>
      </c>
      <c r="J128" s="93"/>
      <c r="K128" s="65"/>
      <c r="L128" s="65"/>
      <c r="M128" s="81"/>
      <c r="N128" s="81"/>
      <c r="O128" s="154"/>
      <c r="P128" s="83"/>
      <c r="Q128" s="84"/>
      <c r="R128" s="90"/>
      <c r="S128" s="91"/>
      <c r="T128" s="92">
        <v>0</v>
      </c>
      <c r="U128" s="93">
        <v>20</v>
      </c>
      <c r="V128" s="155"/>
      <c r="W128" s="65"/>
      <c r="X128" s="65"/>
      <c r="Y128" s="81"/>
      <c r="Z128" s="81"/>
      <c r="AA128" s="154"/>
      <c r="AB128" s="83"/>
      <c r="AC128" s="84"/>
      <c r="AD128" s="90"/>
      <c r="AE128" s="91"/>
      <c r="AF128" s="92">
        <v>0</v>
      </c>
      <c r="AG128" s="93">
        <v>20</v>
      </c>
      <c r="AH128" s="156"/>
      <c r="AI128" s="65"/>
      <c r="AJ128" s="65"/>
      <c r="AK128" s="81"/>
      <c r="AL128" s="81"/>
      <c r="AM128" s="154"/>
      <c r="AN128" s="83"/>
      <c r="AO128" s="84"/>
      <c r="AP128" s="90"/>
      <c r="AR128" s="85"/>
      <c r="AS128" s="94"/>
      <c r="AT128" s="50"/>
    </row>
    <row r="129" spans="1:46" ht="12.75" hidden="1" customHeight="1" outlineLevel="1" x14ac:dyDescent="0.2">
      <c r="A129" s="58"/>
      <c r="B129" s="153"/>
      <c r="C129" s="130" t="s">
        <v>95</v>
      </c>
      <c r="D129" s="183" t="s">
        <v>251</v>
      </c>
      <c r="E129" s="96"/>
      <c r="F129" s="97"/>
      <c r="G129" s="78">
        <f>SUM(H130:H131)</f>
        <v>0</v>
      </c>
      <c r="H129" s="64"/>
      <c r="I129" s="65">
        <v>50</v>
      </c>
      <c r="J129" s="132"/>
      <c r="K129" s="65"/>
      <c r="L129" s="65"/>
      <c r="M129" s="81"/>
      <c r="N129" s="81"/>
      <c r="O129" s="154"/>
      <c r="P129" s="83"/>
      <c r="Q129" s="84"/>
      <c r="R129" s="97"/>
      <c r="S129" s="78">
        <f>SUM(T130:T131)</f>
        <v>0</v>
      </c>
      <c r="T129" s="64"/>
      <c r="U129" s="65">
        <v>50</v>
      </c>
      <c r="V129" s="184"/>
      <c r="W129" s="65"/>
      <c r="X129" s="65"/>
      <c r="Y129" s="81"/>
      <c r="Z129" s="81"/>
      <c r="AA129" s="154"/>
      <c r="AB129" s="83"/>
      <c r="AC129" s="84"/>
      <c r="AD129" s="97"/>
      <c r="AE129" s="78">
        <f>SUM(AF130:AF131)</f>
        <v>0</v>
      </c>
      <c r="AF129" s="64"/>
      <c r="AG129" s="65">
        <v>50</v>
      </c>
      <c r="AH129" s="80"/>
      <c r="AI129" s="65"/>
      <c r="AJ129" s="65"/>
      <c r="AK129" s="81"/>
      <c r="AL129" s="81"/>
      <c r="AM129" s="154"/>
      <c r="AN129" s="83"/>
      <c r="AO129" s="84"/>
      <c r="AP129" s="97"/>
      <c r="AR129" s="85"/>
      <c r="AS129" s="98"/>
      <c r="AT129" s="50"/>
    </row>
    <row r="130" spans="1:46" ht="69.75" hidden="1" customHeight="1" outlineLevel="1" x14ac:dyDescent="0.2">
      <c r="A130" s="58" t="s">
        <v>246</v>
      </c>
      <c r="B130" s="153"/>
      <c r="C130" s="130"/>
      <c r="D130" s="88" t="s">
        <v>133</v>
      </c>
      <c r="E130" s="89" t="s">
        <v>252</v>
      </c>
      <c r="F130" s="90"/>
      <c r="G130" s="91"/>
      <c r="H130" s="92">
        <v>0</v>
      </c>
      <c r="I130" s="93">
        <v>40</v>
      </c>
      <c r="J130" s="132"/>
      <c r="K130" s="65"/>
      <c r="L130" s="65"/>
      <c r="M130" s="81"/>
      <c r="N130" s="81"/>
      <c r="O130" s="154"/>
      <c r="P130" s="83"/>
      <c r="Q130" s="84"/>
      <c r="R130" s="90"/>
      <c r="S130" s="91"/>
      <c r="T130" s="92">
        <v>0</v>
      </c>
      <c r="U130" s="93">
        <v>40</v>
      </c>
      <c r="V130" s="184"/>
      <c r="W130" s="65"/>
      <c r="X130" s="65"/>
      <c r="Y130" s="81"/>
      <c r="Z130" s="81"/>
      <c r="AA130" s="154"/>
      <c r="AB130" s="83"/>
      <c r="AC130" s="84"/>
      <c r="AD130" s="90"/>
      <c r="AE130" s="91"/>
      <c r="AF130" s="92">
        <v>0</v>
      </c>
      <c r="AG130" s="93">
        <v>40</v>
      </c>
      <c r="AH130" s="80"/>
      <c r="AI130" s="65"/>
      <c r="AJ130" s="65"/>
      <c r="AK130" s="81"/>
      <c r="AL130" s="81"/>
      <c r="AM130" s="154"/>
      <c r="AN130" s="83"/>
      <c r="AO130" s="84"/>
      <c r="AP130" s="90"/>
      <c r="AR130" s="85"/>
      <c r="AS130" s="94"/>
      <c r="AT130" s="50"/>
    </row>
    <row r="131" spans="1:46" ht="51" hidden="1" customHeight="1" outlineLevel="1" x14ac:dyDescent="0.2">
      <c r="A131" s="58" t="s">
        <v>246</v>
      </c>
      <c r="B131" s="153"/>
      <c r="C131" s="130"/>
      <c r="D131" s="88" t="s">
        <v>105</v>
      </c>
      <c r="E131" s="89" t="s">
        <v>253</v>
      </c>
      <c r="F131" s="90"/>
      <c r="G131" s="91"/>
      <c r="H131" s="185">
        <v>0</v>
      </c>
      <c r="I131" s="186">
        <v>10</v>
      </c>
      <c r="J131" s="132"/>
      <c r="K131" s="65"/>
      <c r="L131" s="65"/>
      <c r="M131" s="81"/>
      <c r="N131" s="81"/>
      <c r="O131" s="154"/>
      <c r="P131" s="83"/>
      <c r="Q131" s="84"/>
      <c r="R131" s="90"/>
      <c r="S131" s="91"/>
      <c r="T131" s="185">
        <v>0</v>
      </c>
      <c r="U131" s="186">
        <v>10</v>
      </c>
      <c r="V131" s="184"/>
      <c r="W131" s="65"/>
      <c r="X131" s="65"/>
      <c r="Y131" s="81"/>
      <c r="Z131" s="81"/>
      <c r="AA131" s="154"/>
      <c r="AB131" s="83"/>
      <c r="AC131" s="84"/>
      <c r="AD131" s="90"/>
      <c r="AE131" s="91"/>
      <c r="AF131" s="185">
        <v>0</v>
      </c>
      <c r="AG131" s="186">
        <v>10</v>
      </c>
      <c r="AH131" s="80"/>
      <c r="AI131" s="65"/>
      <c r="AJ131" s="65"/>
      <c r="AK131" s="81"/>
      <c r="AL131" s="81"/>
      <c r="AM131" s="154"/>
      <c r="AN131" s="83"/>
      <c r="AO131" s="84"/>
      <c r="AP131" s="90"/>
      <c r="AR131" s="85"/>
      <c r="AS131" s="94"/>
      <c r="AT131" s="104"/>
    </row>
    <row r="132" spans="1:46" s="10" customFormat="1" ht="21.95" customHeight="1" collapsed="1" x14ac:dyDescent="0.25">
      <c r="A132" s="58">
        <v>9</v>
      </c>
      <c r="B132" s="175" t="s">
        <v>254</v>
      </c>
      <c r="C132" s="187" t="s">
        <v>255</v>
      </c>
      <c r="D132" s="187"/>
      <c r="E132" s="176"/>
      <c r="F132" s="62"/>
      <c r="G132" s="188">
        <f>SUM(G133:G138)</f>
        <v>0</v>
      </c>
      <c r="H132" s="182"/>
      <c r="I132" s="65">
        <v>100</v>
      </c>
      <c r="J132" s="65">
        <v>2</v>
      </c>
      <c r="K132" s="65">
        <f>G132*J132</f>
        <v>0</v>
      </c>
      <c r="L132" s="65">
        <f>I132*J132</f>
        <v>200</v>
      </c>
      <c r="M132" s="81"/>
      <c r="N132" s="81"/>
      <c r="O132" s="154"/>
      <c r="P132" s="83"/>
      <c r="Q132" s="84"/>
      <c r="R132" s="62"/>
      <c r="S132" s="188">
        <f>SUM(S133:S138)</f>
        <v>0</v>
      </c>
      <c r="T132" s="182"/>
      <c r="U132" s="65">
        <v>100</v>
      </c>
      <c r="V132" s="180">
        <v>2</v>
      </c>
      <c r="W132" s="65">
        <f>S132*V132</f>
        <v>0</v>
      </c>
      <c r="X132" s="65">
        <f>U132*V132</f>
        <v>200</v>
      </c>
      <c r="Y132" s="81"/>
      <c r="Z132" s="81"/>
      <c r="AA132" s="154"/>
      <c r="AB132" s="83"/>
      <c r="AC132" s="84"/>
      <c r="AD132" s="62"/>
      <c r="AE132" s="188">
        <f>SUM(AE133:AE138)</f>
        <v>0</v>
      </c>
      <c r="AF132" s="182"/>
      <c r="AG132" s="65">
        <v>100</v>
      </c>
      <c r="AH132" s="65">
        <v>2</v>
      </c>
      <c r="AI132" s="65">
        <f>AE132*AH132</f>
        <v>0</v>
      </c>
      <c r="AJ132" s="65">
        <f>AG132*AH132</f>
        <v>200</v>
      </c>
      <c r="AK132" s="81"/>
      <c r="AL132" s="81"/>
      <c r="AM132" s="154"/>
      <c r="AN132" s="83"/>
      <c r="AO132" s="84"/>
      <c r="AP132" s="62"/>
      <c r="AQ132" s="70"/>
      <c r="AR132" s="85"/>
      <c r="AS132" s="72"/>
      <c r="AT132" s="73"/>
    </row>
    <row r="133" spans="1:46" ht="12.75" hidden="1" customHeight="1" outlineLevel="1" x14ac:dyDescent="0.2">
      <c r="A133" s="58"/>
      <c r="B133" s="153"/>
      <c r="C133" s="75" t="s">
        <v>77</v>
      </c>
      <c r="D133" s="95" t="s">
        <v>256</v>
      </c>
      <c r="E133" s="96"/>
      <c r="F133" s="97"/>
      <c r="G133" s="189">
        <f>SUM(H134)*40/30</f>
        <v>0</v>
      </c>
      <c r="H133" s="182"/>
      <c r="I133" s="65">
        <v>40</v>
      </c>
      <c r="J133" s="190"/>
      <c r="K133" s="65"/>
      <c r="L133" s="65"/>
      <c r="M133" s="81"/>
      <c r="N133" s="81"/>
      <c r="O133" s="154"/>
      <c r="P133" s="83"/>
      <c r="Q133" s="84"/>
      <c r="R133" s="97"/>
      <c r="S133" s="189">
        <f>SUM(T134)*40/30</f>
        <v>0</v>
      </c>
      <c r="T133" s="182"/>
      <c r="U133" s="65">
        <v>40</v>
      </c>
      <c r="V133" s="191"/>
      <c r="W133" s="65"/>
      <c r="X133" s="65"/>
      <c r="Y133" s="81"/>
      <c r="Z133" s="81"/>
      <c r="AA133" s="154"/>
      <c r="AB133" s="83"/>
      <c r="AC133" s="84"/>
      <c r="AD133" s="97"/>
      <c r="AE133" s="189">
        <f>SUM(AF134)*40/30</f>
        <v>0</v>
      </c>
      <c r="AF133" s="182"/>
      <c r="AG133" s="65">
        <v>40</v>
      </c>
      <c r="AH133" s="192"/>
      <c r="AI133" s="65"/>
      <c r="AJ133" s="65"/>
      <c r="AK133" s="81"/>
      <c r="AL133" s="81"/>
      <c r="AM133" s="154"/>
      <c r="AN133" s="83"/>
      <c r="AO133" s="84"/>
      <c r="AP133" s="97"/>
      <c r="AR133" s="85"/>
      <c r="AS133" s="98"/>
      <c r="AT133" s="87"/>
    </row>
    <row r="134" spans="1:46" ht="51" hidden="1" customHeight="1" outlineLevel="1" x14ac:dyDescent="0.2">
      <c r="A134" s="58"/>
      <c r="B134" s="153"/>
      <c r="C134" s="75"/>
      <c r="D134" s="130" t="s">
        <v>257</v>
      </c>
      <c r="E134" s="193" t="s">
        <v>258</v>
      </c>
      <c r="F134" s="194"/>
      <c r="G134" s="195"/>
      <c r="H134" s="92">
        <v>0</v>
      </c>
      <c r="I134" s="93">
        <v>40</v>
      </c>
      <c r="J134" s="190"/>
      <c r="K134" s="65"/>
      <c r="L134" s="65"/>
      <c r="M134" s="81"/>
      <c r="N134" s="81"/>
      <c r="O134" s="154"/>
      <c r="P134" s="83"/>
      <c r="Q134" s="84"/>
      <c r="R134" s="194"/>
      <c r="S134" s="195"/>
      <c r="T134" s="92">
        <v>0</v>
      </c>
      <c r="U134" s="93">
        <v>40</v>
      </c>
      <c r="V134" s="191"/>
      <c r="W134" s="65"/>
      <c r="X134" s="65"/>
      <c r="Y134" s="81"/>
      <c r="Z134" s="81"/>
      <c r="AA134" s="154"/>
      <c r="AB134" s="83"/>
      <c r="AC134" s="84"/>
      <c r="AD134" s="194"/>
      <c r="AE134" s="195"/>
      <c r="AF134" s="92">
        <v>0</v>
      </c>
      <c r="AG134" s="93">
        <v>40</v>
      </c>
      <c r="AH134" s="192"/>
      <c r="AI134" s="65"/>
      <c r="AJ134" s="65"/>
      <c r="AK134" s="81"/>
      <c r="AL134" s="81"/>
      <c r="AM134" s="154"/>
      <c r="AN134" s="83"/>
      <c r="AO134" s="84"/>
      <c r="AP134" s="194"/>
      <c r="AR134" s="85"/>
      <c r="AS134" s="196"/>
      <c r="AT134" s="50"/>
    </row>
    <row r="135" spans="1:46" ht="12.75" hidden="1" customHeight="1" outlineLevel="1" x14ac:dyDescent="0.2">
      <c r="A135" s="58"/>
      <c r="B135" s="153"/>
      <c r="C135" s="75" t="s">
        <v>83</v>
      </c>
      <c r="D135" s="95" t="s">
        <v>259</v>
      </c>
      <c r="E135" s="96"/>
      <c r="F135" s="97"/>
      <c r="G135" s="78">
        <f>SUM(H136)</f>
        <v>0</v>
      </c>
      <c r="H135" s="182"/>
      <c r="I135" s="65">
        <v>30</v>
      </c>
      <c r="J135" s="190"/>
      <c r="K135" s="65"/>
      <c r="L135" s="65"/>
      <c r="M135" s="81"/>
      <c r="N135" s="81"/>
      <c r="O135" s="154"/>
      <c r="P135" s="83"/>
      <c r="Q135" s="84"/>
      <c r="R135" s="97"/>
      <c r="S135" s="78">
        <f>SUM(T136)</f>
        <v>0</v>
      </c>
      <c r="T135" s="182"/>
      <c r="U135" s="65">
        <v>30</v>
      </c>
      <c r="V135" s="191"/>
      <c r="W135" s="65"/>
      <c r="X135" s="65"/>
      <c r="Y135" s="81"/>
      <c r="Z135" s="81"/>
      <c r="AA135" s="154"/>
      <c r="AB135" s="83"/>
      <c r="AC135" s="84"/>
      <c r="AD135" s="97"/>
      <c r="AE135" s="78">
        <f>SUM(AF136)</f>
        <v>0</v>
      </c>
      <c r="AF135" s="182"/>
      <c r="AG135" s="65">
        <v>30</v>
      </c>
      <c r="AH135" s="192"/>
      <c r="AI135" s="65"/>
      <c r="AJ135" s="65"/>
      <c r="AK135" s="81"/>
      <c r="AL135" s="81"/>
      <c r="AM135" s="154"/>
      <c r="AN135" s="83"/>
      <c r="AO135" s="84"/>
      <c r="AP135" s="97"/>
      <c r="AR135" s="85"/>
      <c r="AS135" s="98"/>
      <c r="AT135" s="50"/>
    </row>
    <row r="136" spans="1:46" ht="108.75" hidden="1" customHeight="1" outlineLevel="1" x14ac:dyDescent="0.2">
      <c r="A136" s="58"/>
      <c r="B136" s="153"/>
      <c r="C136" s="75"/>
      <c r="D136" s="130" t="s">
        <v>257</v>
      </c>
      <c r="E136" s="103" t="s">
        <v>260</v>
      </c>
      <c r="F136" s="157"/>
      <c r="G136" s="158"/>
      <c r="H136" s="92">
        <v>0</v>
      </c>
      <c r="I136" s="93">
        <v>30</v>
      </c>
      <c r="J136" s="190"/>
      <c r="K136" s="65"/>
      <c r="L136" s="65"/>
      <c r="M136" s="81"/>
      <c r="N136" s="81"/>
      <c r="O136" s="154"/>
      <c r="P136" s="83"/>
      <c r="Q136" s="84"/>
      <c r="R136" s="157"/>
      <c r="S136" s="158"/>
      <c r="T136" s="92">
        <v>0</v>
      </c>
      <c r="U136" s="93">
        <v>30</v>
      </c>
      <c r="V136" s="191"/>
      <c r="W136" s="65"/>
      <c r="X136" s="65"/>
      <c r="Y136" s="81"/>
      <c r="Z136" s="81"/>
      <c r="AA136" s="154"/>
      <c r="AB136" s="83"/>
      <c r="AC136" s="84"/>
      <c r="AD136" s="157"/>
      <c r="AE136" s="158"/>
      <c r="AF136" s="92">
        <v>0</v>
      </c>
      <c r="AG136" s="93">
        <v>30</v>
      </c>
      <c r="AH136" s="192"/>
      <c r="AI136" s="65"/>
      <c r="AJ136" s="65"/>
      <c r="AK136" s="81"/>
      <c r="AL136" s="81"/>
      <c r="AM136" s="154"/>
      <c r="AN136" s="83"/>
      <c r="AO136" s="84"/>
      <c r="AP136" s="157"/>
      <c r="AR136" s="85"/>
      <c r="AS136" s="159"/>
      <c r="AT136" s="50"/>
    </row>
    <row r="137" spans="1:46" ht="12.75" hidden="1" customHeight="1" outlineLevel="1" x14ac:dyDescent="0.2">
      <c r="A137" s="58"/>
      <c r="B137" s="153"/>
      <c r="C137" s="75" t="s">
        <v>95</v>
      </c>
      <c r="D137" s="95" t="s">
        <v>261</v>
      </c>
      <c r="E137" s="96"/>
      <c r="F137" s="97"/>
      <c r="G137" s="78">
        <f>SUM(H138)</f>
        <v>0</v>
      </c>
      <c r="H137" s="182"/>
      <c r="I137" s="65">
        <v>30</v>
      </c>
      <c r="J137" s="190"/>
      <c r="K137" s="65"/>
      <c r="L137" s="65"/>
      <c r="M137" s="81"/>
      <c r="N137" s="81"/>
      <c r="O137" s="154"/>
      <c r="P137" s="83"/>
      <c r="Q137" s="84"/>
      <c r="R137" s="97"/>
      <c r="S137" s="78">
        <f>SUM(T138)</f>
        <v>0</v>
      </c>
      <c r="T137" s="182"/>
      <c r="U137" s="65">
        <v>30</v>
      </c>
      <c r="V137" s="191"/>
      <c r="W137" s="65"/>
      <c r="X137" s="65"/>
      <c r="Y137" s="81"/>
      <c r="Z137" s="81"/>
      <c r="AA137" s="154"/>
      <c r="AB137" s="83"/>
      <c r="AC137" s="84"/>
      <c r="AD137" s="97"/>
      <c r="AE137" s="78">
        <f>SUM(AF138)</f>
        <v>0</v>
      </c>
      <c r="AF137" s="182"/>
      <c r="AG137" s="65">
        <v>30</v>
      </c>
      <c r="AH137" s="192"/>
      <c r="AI137" s="65"/>
      <c r="AJ137" s="65"/>
      <c r="AK137" s="81"/>
      <c r="AL137" s="81"/>
      <c r="AM137" s="154"/>
      <c r="AN137" s="83"/>
      <c r="AO137" s="84"/>
      <c r="AP137" s="97"/>
      <c r="AR137" s="85"/>
      <c r="AS137" s="98"/>
      <c r="AT137" s="50"/>
    </row>
    <row r="138" spans="1:46" ht="51" hidden="1" customHeight="1" outlineLevel="1" x14ac:dyDescent="0.2">
      <c r="A138" s="58"/>
      <c r="B138" s="153"/>
      <c r="C138" s="75"/>
      <c r="D138" s="130" t="s">
        <v>257</v>
      </c>
      <c r="E138" s="103" t="s">
        <v>262</v>
      </c>
      <c r="F138" s="157"/>
      <c r="G138" s="158"/>
      <c r="H138" s="92">
        <v>0</v>
      </c>
      <c r="I138" s="93">
        <v>30</v>
      </c>
      <c r="J138" s="190"/>
      <c r="K138" s="65"/>
      <c r="L138" s="65"/>
      <c r="M138" s="81"/>
      <c r="N138" s="81"/>
      <c r="O138" s="154"/>
      <c r="P138" s="83"/>
      <c r="Q138" s="84"/>
      <c r="R138" s="157"/>
      <c r="S138" s="158"/>
      <c r="T138" s="92">
        <v>0</v>
      </c>
      <c r="U138" s="93">
        <v>30</v>
      </c>
      <c r="V138" s="191"/>
      <c r="W138" s="65"/>
      <c r="X138" s="65"/>
      <c r="Y138" s="81"/>
      <c r="Z138" s="81"/>
      <c r="AA138" s="154"/>
      <c r="AB138" s="83"/>
      <c r="AC138" s="84"/>
      <c r="AD138" s="157"/>
      <c r="AE138" s="158"/>
      <c r="AF138" s="92">
        <v>0</v>
      </c>
      <c r="AG138" s="93">
        <v>30</v>
      </c>
      <c r="AH138" s="192"/>
      <c r="AI138" s="65"/>
      <c r="AJ138" s="65"/>
      <c r="AK138" s="81"/>
      <c r="AL138" s="81"/>
      <c r="AM138" s="154"/>
      <c r="AN138" s="83"/>
      <c r="AO138" s="84"/>
      <c r="AP138" s="157"/>
      <c r="AR138" s="85"/>
      <c r="AS138" s="159"/>
      <c r="AT138" s="50"/>
    </row>
    <row r="139" spans="1:46" s="10" customFormat="1" ht="21.95" customHeight="1" collapsed="1" x14ac:dyDescent="0.25">
      <c r="A139" s="58">
        <v>10</v>
      </c>
      <c r="B139" s="175" t="s">
        <v>263</v>
      </c>
      <c r="C139" s="176" t="s">
        <v>264</v>
      </c>
      <c r="D139" s="177"/>
      <c r="E139" s="178"/>
      <c r="F139" s="62"/>
      <c r="G139" s="179">
        <f>SUM(G140:G149)</f>
        <v>0</v>
      </c>
      <c r="H139" s="182"/>
      <c r="I139" s="65">
        <v>100</v>
      </c>
      <c r="J139" s="65">
        <v>3</v>
      </c>
      <c r="K139" s="65">
        <f>G139*J139</f>
        <v>0</v>
      </c>
      <c r="L139" s="65">
        <f>I139*J139</f>
        <v>300</v>
      </c>
      <c r="M139" s="81"/>
      <c r="N139" s="81"/>
      <c r="O139" s="154"/>
      <c r="P139" s="83"/>
      <c r="Q139" s="84"/>
      <c r="R139" s="62"/>
      <c r="S139" s="179">
        <f>SUM(S140:S149)</f>
        <v>0</v>
      </c>
      <c r="T139" s="182"/>
      <c r="U139" s="65">
        <v>100</v>
      </c>
      <c r="V139" s="180">
        <v>3</v>
      </c>
      <c r="W139" s="65">
        <f>S139*V139</f>
        <v>0</v>
      </c>
      <c r="X139" s="65">
        <f>U139*V139</f>
        <v>300</v>
      </c>
      <c r="Y139" s="81"/>
      <c r="Z139" s="81"/>
      <c r="AA139" s="154"/>
      <c r="AB139" s="83"/>
      <c r="AC139" s="84"/>
      <c r="AD139" s="62"/>
      <c r="AE139" s="179">
        <f>SUM(AE140:AE149)</f>
        <v>0</v>
      </c>
      <c r="AF139" s="182"/>
      <c r="AG139" s="65">
        <v>100</v>
      </c>
      <c r="AH139" s="65">
        <v>3</v>
      </c>
      <c r="AI139" s="65">
        <f>AE139*AH139</f>
        <v>0</v>
      </c>
      <c r="AJ139" s="65">
        <f>AG139*AH139</f>
        <v>300</v>
      </c>
      <c r="AK139" s="81"/>
      <c r="AL139" s="81"/>
      <c r="AM139" s="154"/>
      <c r="AN139" s="83"/>
      <c r="AO139" s="84"/>
      <c r="AP139" s="62"/>
      <c r="AQ139" s="70"/>
      <c r="AR139" s="85"/>
      <c r="AS139" s="72"/>
      <c r="AT139" s="73"/>
    </row>
    <row r="140" spans="1:46" ht="12.75" hidden="1" customHeight="1" outlineLevel="1" x14ac:dyDescent="0.2">
      <c r="A140" s="58"/>
      <c r="B140" s="153"/>
      <c r="C140" s="197" t="s">
        <v>77</v>
      </c>
      <c r="D140" s="95" t="s">
        <v>265</v>
      </c>
      <c r="E140" s="96"/>
      <c r="F140" s="97"/>
      <c r="G140" s="78">
        <f>SUM(H141:H145)</f>
        <v>0</v>
      </c>
      <c r="H140" s="182"/>
      <c r="I140" s="65">
        <v>50</v>
      </c>
      <c r="J140" s="132"/>
      <c r="K140" s="65"/>
      <c r="L140" s="65"/>
      <c r="M140" s="81"/>
      <c r="N140" s="81"/>
      <c r="O140" s="154"/>
      <c r="P140" s="83"/>
      <c r="Q140" s="84"/>
      <c r="R140" s="97"/>
      <c r="S140" s="78">
        <f>SUM(T141:T145)</f>
        <v>0</v>
      </c>
      <c r="T140" s="182"/>
      <c r="U140" s="65">
        <v>50</v>
      </c>
      <c r="V140" s="184"/>
      <c r="W140" s="65"/>
      <c r="X140" s="65"/>
      <c r="Y140" s="81"/>
      <c r="Z140" s="81"/>
      <c r="AA140" s="154"/>
      <c r="AB140" s="83"/>
      <c r="AC140" s="84"/>
      <c r="AD140" s="97"/>
      <c r="AE140" s="78">
        <f>SUM(AF141:AF145)</f>
        <v>0</v>
      </c>
      <c r="AF140" s="182"/>
      <c r="AG140" s="65">
        <v>50</v>
      </c>
      <c r="AH140" s="80"/>
      <c r="AI140" s="65"/>
      <c r="AJ140" s="65"/>
      <c r="AK140" s="81"/>
      <c r="AL140" s="81"/>
      <c r="AM140" s="154"/>
      <c r="AN140" s="83"/>
      <c r="AO140" s="84"/>
      <c r="AP140" s="97"/>
      <c r="AR140" s="85"/>
      <c r="AS140" s="98"/>
      <c r="AT140" s="87"/>
    </row>
    <row r="141" spans="1:46" ht="51" hidden="1" customHeight="1" outlineLevel="1" x14ac:dyDescent="0.2">
      <c r="A141" s="58"/>
      <c r="B141" s="153"/>
      <c r="C141" s="197"/>
      <c r="D141" s="88" t="s">
        <v>165</v>
      </c>
      <c r="E141" s="103" t="s">
        <v>266</v>
      </c>
      <c r="F141" s="157"/>
      <c r="G141" s="158"/>
      <c r="H141" s="92">
        <v>0</v>
      </c>
      <c r="I141" s="93">
        <v>5</v>
      </c>
      <c r="J141" s="132"/>
      <c r="K141" s="65"/>
      <c r="L141" s="65"/>
      <c r="M141" s="81"/>
      <c r="N141" s="81"/>
      <c r="O141" s="154"/>
      <c r="P141" s="83"/>
      <c r="Q141" s="84"/>
      <c r="R141" s="157"/>
      <c r="S141" s="158"/>
      <c r="T141" s="92">
        <v>0</v>
      </c>
      <c r="U141" s="93">
        <v>5</v>
      </c>
      <c r="V141" s="184"/>
      <c r="W141" s="65"/>
      <c r="X141" s="65"/>
      <c r="Y141" s="81"/>
      <c r="Z141" s="81"/>
      <c r="AA141" s="154"/>
      <c r="AB141" s="83"/>
      <c r="AC141" s="84"/>
      <c r="AD141" s="157"/>
      <c r="AE141" s="158"/>
      <c r="AF141" s="92">
        <v>0</v>
      </c>
      <c r="AG141" s="93">
        <v>5</v>
      </c>
      <c r="AH141" s="80"/>
      <c r="AI141" s="65"/>
      <c r="AJ141" s="65"/>
      <c r="AK141" s="81"/>
      <c r="AL141" s="81"/>
      <c r="AM141" s="154"/>
      <c r="AN141" s="83"/>
      <c r="AO141" s="84"/>
      <c r="AP141" s="157"/>
      <c r="AR141" s="85"/>
      <c r="AS141" s="159"/>
      <c r="AT141" s="50"/>
    </row>
    <row r="142" spans="1:46" ht="38.25" hidden="1" customHeight="1" outlineLevel="1" x14ac:dyDescent="0.2">
      <c r="A142" s="58"/>
      <c r="B142" s="153"/>
      <c r="C142" s="197"/>
      <c r="D142" s="88" t="s">
        <v>152</v>
      </c>
      <c r="E142" s="103" t="s">
        <v>267</v>
      </c>
      <c r="F142" s="157"/>
      <c r="G142" s="158"/>
      <c r="H142" s="92">
        <v>0</v>
      </c>
      <c r="I142" s="93">
        <v>5</v>
      </c>
      <c r="J142" s="132"/>
      <c r="K142" s="65"/>
      <c r="L142" s="65"/>
      <c r="M142" s="81"/>
      <c r="N142" s="81"/>
      <c r="O142" s="154"/>
      <c r="P142" s="83"/>
      <c r="Q142" s="84"/>
      <c r="R142" s="157"/>
      <c r="S142" s="158"/>
      <c r="T142" s="92">
        <v>0</v>
      </c>
      <c r="U142" s="93">
        <v>5</v>
      </c>
      <c r="V142" s="184"/>
      <c r="W142" s="65"/>
      <c r="X142" s="65"/>
      <c r="Y142" s="81"/>
      <c r="Z142" s="81"/>
      <c r="AA142" s="154"/>
      <c r="AB142" s="83"/>
      <c r="AC142" s="84"/>
      <c r="AD142" s="157"/>
      <c r="AE142" s="158"/>
      <c r="AF142" s="92">
        <v>0</v>
      </c>
      <c r="AG142" s="198">
        <v>5</v>
      </c>
      <c r="AH142" s="80"/>
      <c r="AI142" s="65"/>
      <c r="AJ142" s="65"/>
      <c r="AK142" s="81"/>
      <c r="AL142" s="81"/>
      <c r="AM142" s="154"/>
      <c r="AN142" s="83"/>
      <c r="AO142" s="84"/>
      <c r="AP142" s="157"/>
      <c r="AR142" s="85"/>
      <c r="AS142" s="159"/>
      <c r="AT142" s="50"/>
    </row>
    <row r="143" spans="1:46" ht="51" hidden="1" customHeight="1" outlineLevel="1" x14ac:dyDescent="0.2">
      <c r="A143" s="58"/>
      <c r="B143" s="153"/>
      <c r="C143" s="197"/>
      <c r="D143" s="88" t="s">
        <v>268</v>
      </c>
      <c r="E143" s="103" t="s">
        <v>269</v>
      </c>
      <c r="F143" s="157"/>
      <c r="G143" s="158"/>
      <c r="H143" s="92">
        <v>0</v>
      </c>
      <c r="I143" s="93">
        <v>5</v>
      </c>
      <c r="J143" s="132"/>
      <c r="K143" s="65"/>
      <c r="L143" s="65"/>
      <c r="M143" s="81"/>
      <c r="N143" s="81"/>
      <c r="O143" s="154"/>
      <c r="P143" s="83"/>
      <c r="Q143" s="84"/>
      <c r="R143" s="157"/>
      <c r="S143" s="158"/>
      <c r="T143" s="92">
        <v>0</v>
      </c>
      <c r="U143" s="93">
        <v>5</v>
      </c>
      <c r="V143" s="184"/>
      <c r="W143" s="65"/>
      <c r="X143" s="65"/>
      <c r="Y143" s="81"/>
      <c r="Z143" s="81"/>
      <c r="AA143" s="154"/>
      <c r="AB143" s="83"/>
      <c r="AC143" s="84"/>
      <c r="AD143" s="157"/>
      <c r="AE143" s="158"/>
      <c r="AF143" s="92">
        <v>0</v>
      </c>
      <c r="AG143" s="93">
        <v>5</v>
      </c>
      <c r="AH143" s="80"/>
      <c r="AI143" s="65"/>
      <c r="AJ143" s="65"/>
      <c r="AK143" s="81"/>
      <c r="AL143" s="81"/>
      <c r="AM143" s="154"/>
      <c r="AN143" s="83"/>
      <c r="AO143" s="84"/>
      <c r="AP143" s="157"/>
      <c r="AR143" s="85"/>
      <c r="AS143" s="159"/>
      <c r="AT143" s="50"/>
    </row>
    <row r="144" spans="1:46" ht="51" hidden="1" customHeight="1" outlineLevel="1" x14ac:dyDescent="0.2">
      <c r="A144" s="58" t="s">
        <v>270</v>
      </c>
      <c r="B144" s="153"/>
      <c r="C144" s="197"/>
      <c r="D144" s="88" t="s">
        <v>271</v>
      </c>
      <c r="E144" s="103" t="s">
        <v>272</v>
      </c>
      <c r="F144" s="157"/>
      <c r="G144" s="158"/>
      <c r="H144" s="92">
        <v>0</v>
      </c>
      <c r="I144" s="93">
        <v>20</v>
      </c>
      <c r="J144" s="132"/>
      <c r="K144" s="65"/>
      <c r="L144" s="65"/>
      <c r="M144" s="81"/>
      <c r="N144" s="81"/>
      <c r="O144" s="154"/>
      <c r="P144" s="83"/>
      <c r="Q144" s="84"/>
      <c r="R144" s="157"/>
      <c r="S144" s="158"/>
      <c r="T144" s="92">
        <v>0</v>
      </c>
      <c r="U144" s="93">
        <v>20</v>
      </c>
      <c r="V144" s="184"/>
      <c r="W144" s="65"/>
      <c r="X144" s="65"/>
      <c r="Y144" s="81"/>
      <c r="Z144" s="81"/>
      <c r="AA144" s="154"/>
      <c r="AB144" s="83"/>
      <c r="AC144" s="84"/>
      <c r="AD144" s="157"/>
      <c r="AE144" s="158"/>
      <c r="AF144" s="92">
        <v>0</v>
      </c>
      <c r="AG144" s="198">
        <v>20</v>
      </c>
      <c r="AH144" s="80"/>
      <c r="AI144" s="65"/>
      <c r="AJ144" s="65"/>
      <c r="AK144" s="81"/>
      <c r="AL144" s="81"/>
      <c r="AM144" s="154"/>
      <c r="AN144" s="83"/>
      <c r="AO144" s="84"/>
      <c r="AP144" s="157"/>
      <c r="AR144" s="85"/>
      <c r="AS144" s="159"/>
      <c r="AT144" s="50"/>
    </row>
    <row r="145" spans="1:46" ht="58.5" hidden="1" customHeight="1" outlineLevel="1" x14ac:dyDescent="0.2">
      <c r="A145" s="58" t="s">
        <v>270</v>
      </c>
      <c r="B145" s="153"/>
      <c r="C145" s="197"/>
      <c r="D145" s="88" t="s">
        <v>273</v>
      </c>
      <c r="E145" s="103" t="s">
        <v>274</v>
      </c>
      <c r="F145" s="157"/>
      <c r="G145" s="158"/>
      <c r="H145" s="92">
        <v>0</v>
      </c>
      <c r="I145" s="93">
        <v>15</v>
      </c>
      <c r="J145" s="132"/>
      <c r="K145" s="65"/>
      <c r="L145" s="65"/>
      <c r="M145" s="81"/>
      <c r="N145" s="81"/>
      <c r="O145" s="154"/>
      <c r="P145" s="83"/>
      <c r="Q145" s="84"/>
      <c r="R145" s="157"/>
      <c r="S145" s="158"/>
      <c r="T145" s="92">
        <v>0</v>
      </c>
      <c r="U145" s="93">
        <v>15</v>
      </c>
      <c r="V145" s="184"/>
      <c r="W145" s="65"/>
      <c r="X145" s="65"/>
      <c r="Y145" s="81"/>
      <c r="Z145" s="81"/>
      <c r="AA145" s="154"/>
      <c r="AB145" s="83"/>
      <c r="AC145" s="84"/>
      <c r="AD145" s="157"/>
      <c r="AE145" s="158"/>
      <c r="AF145" s="92">
        <v>0</v>
      </c>
      <c r="AG145" s="93">
        <v>15</v>
      </c>
      <c r="AH145" s="80"/>
      <c r="AI145" s="65"/>
      <c r="AJ145" s="65"/>
      <c r="AK145" s="81"/>
      <c r="AL145" s="81"/>
      <c r="AM145" s="154"/>
      <c r="AN145" s="83"/>
      <c r="AO145" s="84"/>
      <c r="AP145" s="157"/>
      <c r="AR145" s="85"/>
      <c r="AS145" s="159"/>
      <c r="AT145" s="50"/>
    </row>
    <row r="146" spans="1:46" ht="12.75" hidden="1" customHeight="1" outlineLevel="1" x14ac:dyDescent="0.2">
      <c r="A146" s="58"/>
      <c r="B146" s="153"/>
      <c r="C146" s="197" t="s">
        <v>83</v>
      </c>
      <c r="D146" s="95" t="s">
        <v>275</v>
      </c>
      <c r="E146" s="96"/>
      <c r="F146" s="97"/>
      <c r="G146" s="78">
        <f>SUM(H147)</f>
        <v>0</v>
      </c>
      <c r="H146" s="182"/>
      <c r="I146" s="65">
        <v>30</v>
      </c>
      <c r="J146" s="132"/>
      <c r="K146" s="65"/>
      <c r="L146" s="65"/>
      <c r="M146" s="81"/>
      <c r="N146" s="81"/>
      <c r="O146" s="154"/>
      <c r="P146" s="83"/>
      <c r="Q146" s="84"/>
      <c r="R146" s="97"/>
      <c r="S146" s="78">
        <f>SUM(T147)</f>
        <v>0</v>
      </c>
      <c r="T146" s="182"/>
      <c r="U146" s="65">
        <v>30</v>
      </c>
      <c r="V146" s="184"/>
      <c r="W146" s="65"/>
      <c r="X146" s="65"/>
      <c r="Y146" s="81"/>
      <c r="Z146" s="81"/>
      <c r="AA146" s="154"/>
      <c r="AB146" s="83"/>
      <c r="AC146" s="84"/>
      <c r="AD146" s="97"/>
      <c r="AE146" s="78">
        <f>SUM(AF147)</f>
        <v>0</v>
      </c>
      <c r="AF146" s="182"/>
      <c r="AG146" s="65">
        <v>30</v>
      </c>
      <c r="AH146" s="80"/>
      <c r="AI146" s="65"/>
      <c r="AJ146" s="65"/>
      <c r="AK146" s="81"/>
      <c r="AL146" s="81"/>
      <c r="AM146" s="154"/>
      <c r="AN146" s="83"/>
      <c r="AO146" s="84"/>
      <c r="AP146" s="97"/>
      <c r="AR146" s="85"/>
      <c r="AS146" s="98"/>
      <c r="AT146" s="50"/>
    </row>
    <row r="147" spans="1:46" ht="62.25" hidden="1" customHeight="1" outlineLevel="1" x14ac:dyDescent="0.2">
      <c r="A147" s="58" t="s">
        <v>246</v>
      </c>
      <c r="B147" s="153"/>
      <c r="C147" s="197"/>
      <c r="D147" s="88" t="s">
        <v>83</v>
      </c>
      <c r="E147" s="103" t="s">
        <v>276</v>
      </c>
      <c r="F147" s="157"/>
      <c r="G147" s="158"/>
      <c r="H147" s="92">
        <v>0</v>
      </c>
      <c r="I147" s="93">
        <v>30</v>
      </c>
      <c r="J147" s="132"/>
      <c r="K147" s="65"/>
      <c r="L147" s="65"/>
      <c r="M147" s="81"/>
      <c r="N147" s="81"/>
      <c r="O147" s="154"/>
      <c r="P147" s="83"/>
      <c r="Q147" s="84"/>
      <c r="R147" s="157"/>
      <c r="S147" s="158"/>
      <c r="T147" s="92">
        <v>0</v>
      </c>
      <c r="U147" s="93">
        <v>30</v>
      </c>
      <c r="V147" s="184"/>
      <c r="W147" s="65"/>
      <c r="X147" s="65"/>
      <c r="Y147" s="81"/>
      <c r="Z147" s="81"/>
      <c r="AA147" s="154"/>
      <c r="AB147" s="83"/>
      <c r="AC147" s="84"/>
      <c r="AD147" s="157"/>
      <c r="AE147" s="158"/>
      <c r="AF147" s="92">
        <v>0</v>
      </c>
      <c r="AG147" s="93">
        <v>30</v>
      </c>
      <c r="AH147" s="80"/>
      <c r="AI147" s="65"/>
      <c r="AJ147" s="65"/>
      <c r="AK147" s="81"/>
      <c r="AL147" s="81"/>
      <c r="AM147" s="154"/>
      <c r="AN147" s="83"/>
      <c r="AO147" s="84"/>
      <c r="AP147" s="157"/>
      <c r="AR147" s="85"/>
      <c r="AS147" s="159"/>
      <c r="AT147" s="50"/>
    </row>
    <row r="148" spans="1:46" ht="12.75" hidden="1" customHeight="1" outlineLevel="1" x14ac:dyDescent="0.2">
      <c r="A148" s="58"/>
      <c r="B148" s="153"/>
      <c r="C148" s="197" t="s">
        <v>95</v>
      </c>
      <c r="D148" s="183" t="s">
        <v>277</v>
      </c>
      <c r="E148" s="89"/>
      <c r="F148" s="90"/>
      <c r="G148" s="199">
        <f>SUM(H149)</f>
        <v>0</v>
      </c>
      <c r="H148" s="64"/>
      <c r="I148" s="65">
        <v>20</v>
      </c>
      <c r="J148" s="132"/>
      <c r="K148" s="65"/>
      <c r="L148" s="65"/>
      <c r="M148" s="81"/>
      <c r="N148" s="81"/>
      <c r="O148" s="154"/>
      <c r="P148" s="83"/>
      <c r="Q148" s="84"/>
      <c r="R148" s="90"/>
      <c r="S148" s="199">
        <f>SUM(T149)</f>
        <v>0</v>
      </c>
      <c r="T148" s="64"/>
      <c r="U148" s="65">
        <v>20</v>
      </c>
      <c r="V148" s="184"/>
      <c r="W148" s="65"/>
      <c r="X148" s="65"/>
      <c r="Y148" s="81"/>
      <c r="Z148" s="81"/>
      <c r="AA148" s="154"/>
      <c r="AB148" s="83"/>
      <c r="AC148" s="84"/>
      <c r="AD148" s="90"/>
      <c r="AE148" s="199">
        <f>SUM(AF149)</f>
        <v>0</v>
      </c>
      <c r="AF148" s="64"/>
      <c r="AG148" s="65">
        <v>20</v>
      </c>
      <c r="AH148" s="80"/>
      <c r="AI148" s="65"/>
      <c r="AJ148" s="65"/>
      <c r="AK148" s="81"/>
      <c r="AL148" s="81"/>
      <c r="AM148" s="154"/>
      <c r="AN148" s="83"/>
      <c r="AO148" s="84"/>
      <c r="AP148" s="90"/>
      <c r="AR148" s="85"/>
      <c r="AS148" s="94"/>
      <c r="AT148" s="50"/>
    </row>
    <row r="149" spans="1:46" ht="36.75" hidden="1" customHeight="1" outlineLevel="1" x14ac:dyDescent="0.2">
      <c r="A149" s="58" t="s">
        <v>246</v>
      </c>
      <c r="B149" s="153"/>
      <c r="C149" s="197"/>
      <c r="D149" s="88" t="s">
        <v>95</v>
      </c>
      <c r="E149" s="103" t="s">
        <v>278</v>
      </c>
      <c r="F149" s="157"/>
      <c r="G149" s="200"/>
      <c r="H149" s="92">
        <v>0</v>
      </c>
      <c r="I149" s="93">
        <v>20</v>
      </c>
      <c r="J149" s="132"/>
      <c r="K149" s="65"/>
      <c r="L149" s="65"/>
      <c r="M149" s="81"/>
      <c r="N149" s="81"/>
      <c r="O149" s="154"/>
      <c r="P149" s="83"/>
      <c r="Q149" s="84"/>
      <c r="R149" s="157"/>
      <c r="S149" s="200"/>
      <c r="T149" s="92">
        <v>0</v>
      </c>
      <c r="U149" s="93">
        <v>20</v>
      </c>
      <c r="V149" s="184"/>
      <c r="W149" s="65"/>
      <c r="X149" s="65"/>
      <c r="Y149" s="81"/>
      <c r="Z149" s="81"/>
      <c r="AA149" s="154"/>
      <c r="AB149" s="83"/>
      <c r="AC149" s="84"/>
      <c r="AD149" s="157"/>
      <c r="AE149" s="200"/>
      <c r="AF149" s="92">
        <v>0</v>
      </c>
      <c r="AG149" s="93">
        <v>20</v>
      </c>
      <c r="AH149" s="80"/>
      <c r="AI149" s="65"/>
      <c r="AJ149" s="65"/>
      <c r="AK149" s="81"/>
      <c r="AL149" s="81"/>
      <c r="AM149" s="154"/>
      <c r="AN149" s="83"/>
      <c r="AO149" s="84"/>
      <c r="AP149" s="157"/>
      <c r="AR149" s="85"/>
      <c r="AS149" s="159"/>
      <c r="AT149" s="104"/>
    </row>
    <row r="150" spans="1:46" s="10" customFormat="1" ht="21.95" customHeight="1" collapsed="1" x14ac:dyDescent="0.25">
      <c r="A150" s="58">
        <v>11</v>
      </c>
      <c r="B150" s="175" t="s">
        <v>279</v>
      </c>
      <c r="C150" s="187" t="s">
        <v>280</v>
      </c>
      <c r="D150" s="187"/>
      <c r="E150" s="176"/>
      <c r="F150" s="62"/>
      <c r="G150" s="179">
        <f>SUM(G151:G159)</f>
        <v>0</v>
      </c>
      <c r="H150" s="64"/>
      <c r="I150" s="65">
        <v>100</v>
      </c>
      <c r="J150" s="65">
        <v>3</v>
      </c>
      <c r="K150" s="65">
        <f>G150*J150</f>
        <v>0</v>
      </c>
      <c r="L150" s="65">
        <f>I150*J150</f>
        <v>300</v>
      </c>
      <c r="M150" s="81"/>
      <c r="N150" s="81"/>
      <c r="O150" s="154"/>
      <c r="P150" s="83"/>
      <c r="Q150" s="84"/>
      <c r="R150" s="62"/>
      <c r="S150" s="179">
        <f>SUM(S151:S159)</f>
        <v>0</v>
      </c>
      <c r="T150" s="64"/>
      <c r="U150" s="65">
        <v>100</v>
      </c>
      <c r="V150" s="180">
        <v>3</v>
      </c>
      <c r="W150" s="65">
        <f>S150*V150</f>
        <v>0</v>
      </c>
      <c r="X150" s="65">
        <f>U150*V150</f>
        <v>300</v>
      </c>
      <c r="Y150" s="81"/>
      <c r="Z150" s="81"/>
      <c r="AA150" s="154"/>
      <c r="AB150" s="83"/>
      <c r="AC150" s="84"/>
      <c r="AD150" s="62"/>
      <c r="AE150" s="179">
        <f>SUM(AE151:AE159)</f>
        <v>0</v>
      </c>
      <c r="AF150" s="64"/>
      <c r="AG150" s="65">
        <v>100</v>
      </c>
      <c r="AH150" s="65">
        <v>3</v>
      </c>
      <c r="AI150" s="65">
        <f>AE150*AH150</f>
        <v>0</v>
      </c>
      <c r="AJ150" s="65">
        <f>AG150*AH150</f>
        <v>300</v>
      </c>
      <c r="AK150" s="81"/>
      <c r="AL150" s="81"/>
      <c r="AM150" s="154"/>
      <c r="AN150" s="83"/>
      <c r="AO150" s="84"/>
      <c r="AP150" s="62"/>
      <c r="AQ150" s="70"/>
      <c r="AR150" s="85"/>
      <c r="AS150" s="72"/>
      <c r="AT150" s="73"/>
    </row>
    <row r="151" spans="1:46" ht="12.75" hidden="1" customHeight="1" outlineLevel="1" x14ac:dyDescent="0.2">
      <c r="A151" s="58"/>
      <c r="B151" s="153"/>
      <c r="C151" s="197" t="s">
        <v>77</v>
      </c>
      <c r="D151" s="95" t="s">
        <v>281</v>
      </c>
      <c r="E151" s="96"/>
      <c r="F151" s="97"/>
      <c r="G151" s="78">
        <f>SUM(H152)</f>
        <v>0</v>
      </c>
      <c r="H151" s="64"/>
      <c r="I151" s="65">
        <v>40</v>
      </c>
      <c r="J151" s="132"/>
      <c r="K151" s="65"/>
      <c r="L151" s="65"/>
      <c r="M151" s="81"/>
      <c r="N151" s="81"/>
      <c r="O151" s="154"/>
      <c r="P151" s="83"/>
      <c r="Q151" s="84"/>
      <c r="R151" s="97"/>
      <c r="S151" s="78">
        <f>SUM(T152)</f>
        <v>0</v>
      </c>
      <c r="T151" s="64"/>
      <c r="U151" s="65">
        <v>40</v>
      </c>
      <c r="V151" s="184"/>
      <c r="W151" s="65"/>
      <c r="X151" s="65"/>
      <c r="Y151" s="81"/>
      <c r="Z151" s="81"/>
      <c r="AA151" s="154"/>
      <c r="AB151" s="83"/>
      <c r="AC151" s="84"/>
      <c r="AD151" s="97"/>
      <c r="AE151" s="78">
        <f>SUM(AF152)</f>
        <v>0</v>
      </c>
      <c r="AF151" s="64"/>
      <c r="AG151" s="65">
        <v>40</v>
      </c>
      <c r="AH151" s="80"/>
      <c r="AI151" s="65"/>
      <c r="AJ151" s="65"/>
      <c r="AK151" s="81"/>
      <c r="AL151" s="81"/>
      <c r="AM151" s="154"/>
      <c r="AN151" s="83"/>
      <c r="AO151" s="84"/>
      <c r="AP151" s="97"/>
      <c r="AR151" s="85"/>
      <c r="AS151" s="98"/>
      <c r="AT151" s="87"/>
    </row>
    <row r="152" spans="1:46" ht="51" hidden="1" customHeight="1" outlineLevel="1" x14ac:dyDescent="0.2">
      <c r="A152" s="58" t="s">
        <v>246</v>
      </c>
      <c r="B152" s="153"/>
      <c r="C152" s="197"/>
      <c r="D152" s="88" t="s">
        <v>77</v>
      </c>
      <c r="E152" s="103" t="s">
        <v>282</v>
      </c>
      <c r="F152" s="90"/>
      <c r="G152" s="91"/>
      <c r="H152" s="92">
        <v>0</v>
      </c>
      <c r="I152" s="93">
        <v>40</v>
      </c>
      <c r="J152" s="132"/>
      <c r="K152" s="65"/>
      <c r="L152" s="65"/>
      <c r="M152" s="81"/>
      <c r="N152" s="81"/>
      <c r="O152" s="154"/>
      <c r="P152" s="83"/>
      <c r="Q152" s="84"/>
      <c r="R152" s="90"/>
      <c r="S152" s="91"/>
      <c r="T152" s="92">
        <v>0</v>
      </c>
      <c r="U152" s="93">
        <v>40</v>
      </c>
      <c r="V152" s="184"/>
      <c r="W152" s="65"/>
      <c r="X152" s="65"/>
      <c r="Y152" s="81"/>
      <c r="Z152" s="81"/>
      <c r="AA152" s="154"/>
      <c r="AB152" s="83"/>
      <c r="AC152" s="84"/>
      <c r="AD152" s="90"/>
      <c r="AE152" s="91"/>
      <c r="AF152" s="92">
        <v>0</v>
      </c>
      <c r="AG152" s="93">
        <v>40</v>
      </c>
      <c r="AH152" s="80"/>
      <c r="AI152" s="65"/>
      <c r="AJ152" s="65"/>
      <c r="AK152" s="81"/>
      <c r="AL152" s="81"/>
      <c r="AM152" s="154"/>
      <c r="AN152" s="83"/>
      <c r="AO152" s="84"/>
      <c r="AP152" s="90"/>
      <c r="AR152" s="85"/>
      <c r="AS152" s="94"/>
      <c r="AT152" s="50"/>
    </row>
    <row r="153" spans="1:46" ht="12.75" hidden="1" customHeight="1" outlineLevel="1" x14ac:dyDescent="0.2">
      <c r="A153" s="58"/>
      <c r="B153" s="153"/>
      <c r="C153" s="197" t="s">
        <v>83</v>
      </c>
      <c r="D153" s="201" t="s">
        <v>283</v>
      </c>
      <c r="E153" s="202"/>
      <c r="F153" s="203"/>
      <c r="G153" s="78">
        <f>SUM(H154)</f>
        <v>0</v>
      </c>
      <c r="H153" s="64"/>
      <c r="I153" s="65">
        <v>15</v>
      </c>
      <c r="J153" s="132"/>
      <c r="K153" s="65"/>
      <c r="L153" s="65"/>
      <c r="M153" s="81"/>
      <c r="N153" s="81"/>
      <c r="O153" s="154"/>
      <c r="P153" s="83"/>
      <c r="Q153" s="84"/>
      <c r="R153" s="203"/>
      <c r="S153" s="78">
        <f>SUM(T154)</f>
        <v>0</v>
      </c>
      <c r="T153" s="64"/>
      <c r="U153" s="65">
        <v>15</v>
      </c>
      <c r="V153" s="184"/>
      <c r="W153" s="65"/>
      <c r="X153" s="65"/>
      <c r="Y153" s="81"/>
      <c r="Z153" s="81"/>
      <c r="AA153" s="154"/>
      <c r="AB153" s="83"/>
      <c r="AC153" s="84"/>
      <c r="AD153" s="203"/>
      <c r="AE153" s="78">
        <f>SUM(AF154)</f>
        <v>0</v>
      </c>
      <c r="AF153" s="64"/>
      <c r="AG153" s="65">
        <v>15</v>
      </c>
      <c r="AH153" s="80"/>
      <c r="AI153" s="65"/>
      <c r="AJ153" s="65"/>
      <c r="AK153" s="81"/>
      <c r="AL153" s="81"/>
      <c r="AM153" s="154"/>
      <c r="AN153" s="83"/>
      <c r="AO153" s="84"/>
      <c r="AP153" s="203"/>
      <c r="AR153" s="85"/>
      <c r="AS153" s="204"/>
      <c r="AT153" s="50"/>
    </row>
    <row r="154" spans="1:46" ht="38.25" hidden="1" customHeight="1" outlineLevel="1" x14ac:dyDescent="0.2">
      <c r="A154" s="58" t="s">
        <v>270</v>
      </c>
      <c r="B154" s="153"/>
      <c r="C154" s="197"/>
      <c r="D154" s="88" t="s">
        <v>83</v>
      </c>
      <c r="E154" s="89" t="s">
        <v>284</v>
      </c>
      <c r="F154" s="90"/>
      <c r="G154" s="91"/>
      <c r="H154" s="92">
        <v>0</v>
      </c>
      <c r="I154" s="93">
        <v>15</v>
      </c>
      <c r="J154" s="132"/>
      <c r="K154" s="65"/>
      <c r="L154" s="65"/>
      <c r="M154" s="81"/>
      <c r="N154" s="81"/>
      <c r="O154" s="154"/>
      <c r="P154" s="83"/>
      <c r="Q154" s="84"/>
      <c r="R154" s="90"/>
      <c r="S154" s="91"/>
      <c r="T154" s="92">
        <v>0</v>
      </c>
      <c r="U154" s="93">
        <v>15</v>
      </c>
      <c r="V154" s="184"/>
      <c r="W154" s="65"/>
      <c r="X154" s="65"/>
      <c r="Y154" s="81"/>
      <c r="Z154" s="81"/>
      <c r="AA154" s="154"/>
      <c r="AB154" s="83"/>
      <c r="AC154" s="84"/>
      <c r="AD154" s="90"/>
      <c r="AE154" s="91"/>
      <c r="AF154" s="92">
        <v>0</v>
      </c>
      <c r="AG154" s="93">
        <v>15</v>
      </c>
      <c r="AH154" s="80"/>
      <c r="AI154" s="65"/>
      <c r="AJ154" s="65"/>
      <c r="AK154" s="81"/>
      <c r="AL154" s="81"/>
      <c r="AM154" s="154"/>
      <c r="AN154" s="83"/>
      <c r="AO154" s="84"/>
      <c r="AP154" s="90"/>
      <c r="AR154" s="85"/>
      <c r="AS154" s="94"/>
      <c r="AT154" s="50"/>
    </row>
    <row r="155" spans="1:46" ht="12.75" hidden="1" customHeight="1" outlineLevel="1" x14ac:dyDescent="0.2">
      <c r="A155" s="58"/>
      <c r="B155" s="153"/>
      <c r="C155" s="197" t="s">
        <v>95</v>
      </c>
      <c r="D155" s="205" t="s">
        <v>285</v>
      </c>
      <c r="E155" s="206"/>
      <c r="F155" s="207"/>
      <c r="G155" s="78">
        <f>SUM(H156:H157)</f>
        <v>0</v>
      </c>
      <c r="H155" s="64"/>
      <c r="I155" s="65">
        <v>30</v>
      </c>
      <c r="J155" s="132"/>
      <c r="K155" s="65"/>
      <c r="L155" s="65"/>
      <c r="M155" s="81"/>
      <c r="N155" s="81"/>
      <c r="O155" s="154"/>
      <c r="P155" s="83"/>
      <c r="Q155" s="84"/>
      <c r="R155" s="207"/>
      <c r="S155" s="78">
        <f>SUM(T156:T157)</f>
        <v>0</v>
      </c>
      <c r="T155" s="64"/>
      <c r="U155" s="65">
        <v>30</v>
      </c>
      <c r="V155" s="184"/>
      <c r="W155" s="65"/>
      <c r="X155" s="65"/>
      <c r="Y155" s="81"/>
      <c r="Z155" s="81"/>
      <c r="AA155" s="154"/>
      <c r="AB155" s="83"/>
      <c r="AC155" s="84"/>
      <c r="AD155" s="207"/>
      <c r="AE155" s="78">
        <f>SUM(AF156:AF157)</f>
        <v>0</v>
      </c>
      <c r="AF155" s="64"/>
      <c r="AG155" s="65">
        <v>30</v>
      </c>
      <c r="AH155" s="80"/>
      <c r="AI155" s="65"/>
      <c r="AJ155" s="65"/>
      <c r="AK155" s="81"/>
      <c r="AL155" s="81"/>
      <c r="AM155" s="154"/>
      <c r="AN155" s="83"/>
      <c r="AO155" s="84"/>
      <c r="AP155" s="207"/>
      <c r="AR155" s="85"/>
      <c r="AS155" s="208"/>
      <c r="AT155" s="50"/>
    </row>
    <row r="156" spans="1:46" ht="51" hidden="1" customHeight="1" outlineLevel="1" x14ac:dyDescent="0.2">
      <c r="A156" s="58"/>
      <c r="B156" s="153"/>
      <c r="C156" s="197"/>
      <c r="D156" s="88" t="s">
        <v>133</v>
      </c>
      <c r="E156" s="89" t="s">
        <v>286</v>
      </c>
      <c r="F156" s="90"/>
      <c r="G156" s="91"/>
      <c r="H156" s="92">
        <v>0</v>
      </c>
      <c r="I156" s="93">
        <v>10</v>
      </c>
      <c r="J156" s="132"/>
      <c r="K156" s="65"/>
      <c r="L156" s="65"/>
      <c r="M156" s="81"/>
      <c r="N156" s="81"/>
      <c r="O156" s="154"/>
      <c r="P156" s="83"/>
      <c r="Q156" s="84"/>
      <c r="R156" s="90"/>
      <c r="S156" s="91"/>
      <c r="T156" s="92">
        <v>0</v>
      </c>
      <c r="U156" s="93">
        <v>10</v>
      </c>
      <c r="V156" s="184"/>
      <c r="W156" s="65"/>
      <c r="X156" s="65"/>
      <c r="Y156" s="81"/>
      <c r="Z156" s="81"/>
      <c r="AA156" s="154"/>
      <c r="AB156" s="83"/>
      <c r="AC156" s="84"/>
      <c r="AD156" s="90"/>
      <c r="AE156" s="91"/>
      <c r="AF156" s="92">
        <v>0</v>
      </c>
      <c r="AG156" s="93">
        <v>10</v>
      </c>
      <c r="AH156" s="80"/>
      <c r="AI156" s="65"/>
      <c r="AJ156" s="65"/>
      <c r="AK156" s="81"/>
      <c r="AL156" s="81"/>
      <c r="AM156" s="154"/>
      <c r="AN156" s="83"/>
      <c r="AO156" s="84"/>
      <c r="AP156" s="90"/>
      <c r="AR156" s="85"/>
      <c r="AS156" s="94"/>
      <c r="AT156" s="50"/>
    </row>
    <row r="157" spans="1:46" ht="148.5" hidden="1" customHeight="1" outlineLevel="1" x14ac:dyDescent="0.2">
      <c r="A157" s="58" t="s">
        <v>270</v>
      </c>
      <c r="B157" s="153"/>
      <c r="C157" s="197"/>
      <c r="D157" s="88" t="s">
        <v>105</v>
      </c>
      <c r="E157" s="89" t="s">
        <v>287</v>
      </c>
      <c r="F157" s="90"/>
      <c r="G157" s="91"/>
      <c r="H157" s="92">
        <v>0</v>
      </c>
      <c r="I157" s="93">
        <v>20</v>
      </c>
      <c r="J157" s="132"/>
      <c r="K157" s="65"/>
      <c r="L157" s="65"/>
      <c r="M157" s="81"/>
      <c r="N157" s="81"/>
      <c r="O157" s="154"/>
      <c r="P157" s="83"/>
      <c r="Q157" s="84"/>
      <c r="R157" s="90"/>
      <c r="S157" s="91"/>
      <c r="T157" s="92">
        <v>0</v>
      </c>
      <c r="U157" s="93">
        <v>20</v>
      </c>
      <c r="V157" s="184"/>
      <c r="W157" s="65"/>
      <c r="X157" s="65"/>
      <c r="Y157" s="81"/>
      <c r="Z157" s="81"/>
      <c r="AA157" s="154"/>
      <c r="AB157" s="83"/>
      <c r="AC157" s="84"/>
      <c r="AD157" s="90"/>
      <c r="AE157" s="91"/>
      <c r="AF157" s="92">
        <v>0</v>
      </c>
      <c r="AG157" s="93">
        <v>20</v>
      </c>
      <c r="AH157" s="80"/>
      <c r="AI157" s="65"/>
      <c r="AJ157" s="65"/>
      <c r="AK157" s="81"/>
      <c r="AL157" s="81"/>
      <c r="AM157" s="154"/>
      <c r="AN157" s="83"/>
      <c r="AO157" s="84"/>
      <c r="AP157" s="90"/>
      <c r="AR157" s="85"/>
      <c r="AS157" s="94"/>
      <c r="AT157" s="50"/>
    </row>
    <row r="158" spans="1:46" ht="12.75" hidden="1" customHeight="1" outlineLevel="1" x14ac:dyDescent="0.2">
      <c r="A158" s="58"/>
      <c r="B158" s="153"/>
      <c r="C158" s="197" t="s">
        <v>138</v>
      </c>
      <c r="D158" s="209" t="s">
        <v>288</v>
      </c>
      <c r="E158" s="202"/>
      <c r="F158" s="203"/>
      <c r="G158" s="78">
        <f>SUM(H159)</f>
        <v>0</v>
      </c>
      <c r="H158" s="64"/>
      <c r="I158" s="65">
        <v>15</v>
      </c>
      <c r="J158" s="132"/>
      <c r="K158" s="65"/>
      <c r="L158" s="65"/>
      <c r="M158" s="81"/>
      <c r="N158" s="81"/>
      <c r="O158" s="154"/>
      <c r="P158" s="83"/>
      <c r="Q158" s="84"/>
      <c r="R158" s="203"/>
      <c r="S158" s="78">
        <f>SUM(T159)</f>
        <v>0</v>
      </c>
      <c r="T158" s="64"/>
      <c r="U158" s="65">
        <v>15</v>
      </c>
      <c r="V158" s="184"/>
      <c r="W158" s="65"/>
      <c r="X158" s="65"/>
      <c r="Y158" s="81"/>
      <c r="Z158" s="81"/>
      <c r="AA158" s="154"/>
      <c r="AB158" s="83"/>
      <c r="AC158" s="84"/>
      <c r="AD158" s="203"/>
      <c r="AE158" s="78">
        <f>SUM(AF159)</f>
        <v>0</v>
      </c>
      <c r="AF158" s="64"/>
      <c r="AG158" s="65">
        <v>15</v>
      </c>
      <c r="AH158" s="80"/>
      <c r="AI158" s="65"/>
      <c r="AJ158" s="65"/>
      <c r="AK158" s="81"/>
      <c r="AL158" s="81"/>
      <c r="AM158" s="154"/>
      <c r="AN158" s="83"/>
      <c r="AO158" s="84"/>
      <c r="AP158" s="203"/>
      <c r="AR158" s="85"/>
      <c r="AS158" s="204"/>
      <c r="AT158" s="50"/>
    </row>
    <row r="159" spans="1:46" ht="51" hidden="1" customHeight="1" outlineLevel="1" x14ac:dyDescent="0.2">
      <c r="A159" s="58"/>
      <c r="B159" s="153"/>
      <c r="C159" s="197"/>
      <c r="D159" s="88" t="s">
        <v>138</v>
      </c>
      <c r="E159" s="89" t="s">
        <v>289</v>
      </c>
      <c r="F159" s="90"/>
      <c r="G159" s="91"/>
      <c r="H159" s="92">
        <v>0</v>
      </c>
      <c r="I159" s="93">
        <v>15</v>
      </c>
      <c r="J159" s="132"/>
      <c r="K159" s="65"/>
      <c r="L159" s="65"/>
      <c r="M159" s="81"/>
      <c r="N159" s="81"/>
      <c r="O159" s="154"/>
      <c r="P159" s="83"/>
      <c r="Q159" s="84"/>
      <c r="R159" s="90"/>
      <c r="S159" s="91"/>
      <c r="T159" s="92">
        <v>0</v>
      </c>
      <c r="U159" s="93">
        <v>15</v>
      </c>
      <c r="V159" s="184"/>
      <c r="W159" s="65"/>
      <c r="X159" s="65"/>
      <c r="Y159" s="81"/>
      <c r="Z159" s="81"/>
      <c r="AA159" s="154"/>
      <c r="AB159" s="83"/>
      <c r="AC159" s="84"/>
      <c r="AD159" s="90"/>
      <c r="AE159" s="91"/>
      <c r="AF159" s="92">
        <v>0</v>
      </c>
      <c r="AG159" s="93">
        <v>15</v>
      </c>
      <c r="AH159" s="80"/>
      <c r="AI159" s="65"/>
      <c r="AJ159" s="65"/>
      <c r="AK159" s="81"/>
      <c r="AL159" s="81"/>
      <c r="AM159" s="154"/>
      <c r="AN159" s="83"/>
      <c r="AO159" s="84"/>
      <c r="AP159" s="90"/>
      <c r="AR159" s="85"/>
      <c r="AS159" s="94"/>
      <c r="AT159" s="104"/>
    </row>
    <row r="160" spans="1:46" s="10" customFormat="1" ht="21.95" customHeight="1" collapsed="1" x14ac:dyDescent="0.25">
      <c r="A160" s="58">
        <v>12</v>
      </c>
      <c r="B160" s="175" t="s">
        <v>290</v>
      </c>
      <c r="C160" s="176" t="s">
        <v>25</v>
      </c>
      <c r="D160" s="177"/>
      <c r="E160" s="178"/>
      <c r="F160" s="62"/>
      <c r="G160" s="179">
        <f>G161+G163+((G165+G172+G174)*G176)+G178+G181</f>
        <v>0</v>
      </c>
      <c r="H160" s="64"/>
      <c r="I160" s="65">
        <v>100</v>
      </c>
      <c r="J160" s="65">
        <v>4</v>
      </c>
      <c r="K160" s="65">
        <f>G160*J160</f>
        <v>0</v>
      </c>
      <c r="L160" s="65">
        <f>I160*J160</f>
        <v>400</v>
      </c>
      <c r="M160" s="81"/>
      <c r="N160" s="81"/>
      <c r="O160" s="154"/>
      <c r="P160" s="83"/>
      <c r="Q160" s="84"/>
      <c r="R160" s="62"/>
      <c r="S160" s="179">
        <f>S161+S163+((S165+S172+S174)*S176)+S178+S181</f>
        <v>0</v>
      </c>
      <c r="T160" s="64"/>
      <c r="U160" s="65">
        <v>100</v>
      </c>
      <c r="V160" s="65">
        <v>4</v>
      </c>
      <c r="W160" s="65">
        <f>S160*V160</f>
        <v>0</v>
      </c>
      <c r="X160" s="65">
        <f>U160*V160</f>
        <v>400</v>
      </c>
      <c r="Y160" s="81"/>
      <c r="Z160" s="81"/>
      <c r="AA160" s="154"/>
      <c r="AB160" s="83"/>
      <c r="AC160" s="84"/>
      <c r="AD160" s="62"/>
      <c r="AE160" s="179">
        <f>AE161+AE163+((AE165+AE172+AE174)*AE176)+AE178+AE181</f>
        <v>0</v>
      </c>
      <c r="AF160" s="64"/>
      <c r="AG160" s="65">
        <v>100</v>
      </c>
      <c r="AH160" s="65">
        <v>4</v>
      </c>
      <c r="AI160" s="65">
        <f>AE160*AH160</f>
        <v>0</v>
      </c>
      <c r="AJ160" s="65">
        <f>AG160*AH160</f>
        <v>400</v>
      </c>
      <c r="AK160" s="81"/>
      <c r="AL160" s="81"/>
      <c r="AM160" s="154"/>
      <c r="AN160" s="83"/>
      <c r="AO160" s="84"/>
      <c r="AP160" s="62"/>
      <c r="AQ160" s="70"/>
      <c r="AR160" s="85"/>
      <c r="AS160" s="72"/>
      <c r="AT160" s="73"/>
    </row>
    <row r="161" spans="1:46" ht="12.75" hidden="1" customHeight="1" outlineLevel="1" x14ac:dyDescent="0.2">
      <c r="A161" s="58"/>
      <c r="B161" s="153"/>
      <c r="C161" s="75" t="s">
        <v>77</v>
      </c>
      <c r="D161" s="95" t="s">
        <v>291</v>
      </c>
      <c r="E161" s="96"/>
      <c r="F161" s="97"/>
      <c r="G161" s="110">
        <f>SUM(H162)</f>
        <v>0</v>
      </c>
      <c r="H161" s="79"/>
      <c r="I161" s="65">
        <v>10</v>
      </c>
      <c r="J161" s="80"/>
      <c r="K161" s="65"/>
      <c r="L161" s="65"/>
      <c r="M161" s="81"/>
      <c r="N161" s="81"/>
      <c r="O161" s="154"/>
      <c r="P161" s="83"/>
      <c r="Q161" s="84"/>
      <c r="R161" s="97"/>
      <c r="S161" s="78">
        <f>SUM(T162)</f>
        <v>0</v>
      </c>
      <c r="T161" s="79"/>
      <c r="U161" s="65">
        <v>10</v>
      </c>
      <c r="V161" s="80"/>
      <c r="W161" s="65"/>
      <c r="X161" s="65"/>
      <c r="Y161" s="81"/>
      <c r="Z161" s="81"/>
      <c r="AA161" s="154"/>
      <c r="AB161" s="83"/>
      <c r="AC161" s="84"/>
      <c r="AD161" s="97"/>
      <c r="AE161" s="78">
        <f>SUM(AF162)</f>
        <v>0</v>
      </c>
      <c r="AF161" s="79"/>
      <c r="AG161" s="65">
        <v>10</v>
      </c>
      <c r="AH161" s="80"/>
      <c r="AI161" s="65"/>
      <c r="AJ161" s="65"/>
      <c r="AK161" s="81"/>
      <c r="AL161" s="81"/>
      <c r="AM161" s="154"/>
      <c r="AN161" s="83"/>
      <c r="AO161" s="84"/>
      <c r="AP161" s="97"/>
      <c r="AR161" s="85"/>
      <c r="AS161" s="98"/>
      <c r="AT161" s="87"/>
    </row>
    <row r="162" spans="1:46" ht="203.25" hidden="1" customHeight="1" outlineLevel="1" x14ac:dyDescent="0.2">
      <c r="A162" s="58"/>
      <c r="B162" s="153"/>
      <c r="C162" s="75"/>
      <c r="D162" s="88" t="s">
        <v>77</v>
      </c>
      <c r="E162" s="89" t="s">
        <v>292</v>
      </c>
      <c r="F162" s="90"/>
      <c r="G162" s="91"/>
      <c r="H162" s="92">
        <v>0</v>
      </c>
      <c r="I162" s="93">
        <v>10</v>
      </c>
      <c r="J162" s="80"/>
      <c r="K162" s="65"/>
      <c r="L162" s="65"/>
      <c r="M162" s="81"/>
      <c r="N162" s="81"/>
      <c r="O162" s="154"/>
      <c r="P162" s="83"/>
      <c r="Q162" s="84"/>
      <c r="R162" s="90"/>
      <c r="S162" s="91"/>
      <c r="T162" s="92">
        <v>0</v>
      </c>
      <c r="U162" s="93">
        <v>10</v>
      </c>
      <c r="V162" s="80"/>
      <c r="W162" s="65"/>
      <c r="X162" s="65"/>
      <c r="Y162" s="81"/>
      <c r="Z162" s="81"/>
      <c r="AA162" s="154"/>
      <c r="AB162" s="83"/>
      <c r="AC162" s="84"/>
      <c r="AD162" s="90"/>
      <c r="AE162" s="91"/>
      <c r="AF162" s="92">
        <v>0</v>
      </c>
      <c r="AG162" s="93">
        <v>10</v>
      </c>
      <c r="AH162" s="80"/>
      <c r="AI162" s="65"/>
      <c r="AJ162" s="65"/>
      <c r="AK162" s="81"/>
      <c r="AL162" s="81"/>
      <c r="AM162" s="154"/>
      <c r="AN162" s="83"/>
      <c r="AO162" s="84"/>
      <c r="AP162" s="90"/>
      <c r="AR162" s="85"/>
      <c r="AS162" s="94"/>
      <c r="AT162" s="50"/>
    </row>
    <row r="163" spans="1:46" ht="12.75" hidden="1" customHeight="1" outlineLevel="1" x14ac:dyDescent="0.2">
      <c r="A163" s="58"/>
      <c r="B163" s="153"/>
      <c r="C163" s="75" t="s">
        <v>83</v>
      </c>
      <c r="D163" s="95" t="s">
        <v>293</v>
      </c>
      <c r="E163" s="96"/>
      <c r="F163" s="97"/>
      <c r="G163" s="78">
        <f>SUM(H164)</f>
        <v>0</v>
      </c>
      <c r="H163" s="64"/>
      <c r="I163" s="65">
        <v>10</v>
      </c>
      <c r="J163" s="80"/>
      <c r="K163" s="65"/>
      <c r="L163" s="65"/>
      <c r="M163" s="81"/>
      <c r="N163" s="81"/>
      <c r="O163" s="154"/>
      <c r="P163" s="83"/>
      <c r="Q163" s="84"/>
      <c r="R163" s="97"/>
      <c r="S163" s="78">
        <f>SUM(T164)</f>
        <v>0</v>
      </c>
      <c r="T163" s="64"/>
      <c r="U163" s="65">
        <v>10</v>
      </c>
      <c r="V163" s="80"/>
      <c r="W163" s="65"/>
      <c r="X163" s="65"/>
      <c r="Y163" s="81"/>
      <c r="Z163" s="81"/>
      <c r="AA163" s="154"/>
      <c r="AB163" s="83"/>
      <c r="AC163" s="84"/>
      <c r="AD163" s="97"/>
      <c r="AE163" s="78">
        <f>SUM(AF164)</f>
        <v>0</v>
      </c>
      <c r="AF163" s="64"/>
      <c r="AG163" s="65">
        <v>10</v>
      </c>
      <c r="AH163" s="80"/>
      <c r="AI163" s="65"/>
      <c r="AJ163" s="65"/>
      <c r="AK163" s="81"/>
      <c r="AL163" s="81"/>
      <c r="AM163" s="154"/>
      <c r="AN163" s="83"/>
      <c r="AO163" s="84"/>
      <c r="AP163" s="97"/>
      <c r="AR163" s="85"/>
      <c r="AS163" s="98"/>
      <c r="AT163" s="50"/>
    </row>
    <row r="164" spans="1:46" ht="382.5" hidden="1" customHeight="1" outlineLevel="1" x14ac:dyDescent="0.2">
      <c r="A164" s="58"/>
      <c r="B164" s="153"/>
      <c r="C164" s="75"/>
      <c r="D164" s="88" t="s">
        <v>83</v>
      </c>
      <c r="E164" s="89" t="s">
        <v>294</v>
      </c>
      <c r="F164" s="90"/>
      <c r="G164" s="91"/>
      <c r="H164" s="92">
        <v>0</v>
      </c>
      <c r="I164" s="93">
        <v>10</v>
      </c>
      <c r="J164" s="80"/>
      <c r="K164" s="65"/>
      <c r="L164" s="65"/>
      <c r="M164" s="81"/>
      <c r="N164" s="81"/>
      <c r="O164" s="154"/>
      <c r="P164" s="83"/>
      <c r="Q164" s="84"/>
      <c r="R164" s="90"/>
      <c r="S164" s="91"/>
      <c r="T164" s="92">
        <v>0</v>
      </c>
      <c r="U164" s="93">
        <v>10</v>
      </c>
      <c r="V164" s="80"/>
      <c r="W164" s="65"/>
      <c r="X164" s="65"/>
      <c r="Y164" s="81"/>
      <c r="Z164" s="81"/>
      <c r="AA164" s="154"/>
      <c r="AB164" s="83"/>
      <c r="AC164" s="84"/>
      <c r="AD164" s="90"/>
      <c r="AE164" s="91"/>
      <c r="AF164" s="92">
        <v>0</v>
      </c>
      <c r="AG164" s="93">
        <v>10</v>
      </c>
      <c r="AH164" s="80"/>
      <c r="AI164" s="65"/>
      <c r="AJ164" s="65"/>
      <c r="AK164" s="81"/>
      <c r="AL164" s="81"/>
      <c r="AM164" s="154"/>
      <c r="AN164" s="83"/>
      <c r="AO164" s="84"/>
      <c r="AP164" s="90"/>
      <c r="AR164" s="85"/>
      <c r="AS164" s="94"/>
      <c r="AT164" s="50"/>
    </row>
    <row r="165" spans="1:46" ht="12.75" hidden="1" customHeight="1" outlineLevel="1" x14ac:dyDescent="0.2">
      <c r="A165" s="58"/>
      <c r="B165" s="153"/>
      <c r="C165" s="75" t="s">
        <v>95</v>
      </c>
      <c r="D165" s="95" t="s">
        <v>295</v>
      </c>
      <c r="E165" s="96"/>
      <c r="F165" s="97"/>
      <c r="G165" s="78">
        <f>SUM(H166:H171)</f>
        <v>0</v>
      </c>
      <c r="H165" s="64"/>
      <c r="I165" s="65">
        <v>40</v>
      </c>
      <c r="J165" s="80"/>
      <c r="K165" s="65"/>
      <c r="L165" s="65"/>
      <c r="M165" s="81"/>
      <c r="N165" s="81"/>
      <c r="O165" s="154"/>
      <c r="P165" s="83"/>
      <c r="Q165" s="84"/>
      <c r="R165" s="97"/>
      <c r="S165" s="78">
        <f>SUM(T166:T171)</f>
        <v>0</v>
      </c>
      <c r="T165" s="64"/>
      <c r="U165" s="65">
        <v>40</v>
      </c>
      <c r="V165" s="80"/>
      <c r="W165" s="65"/>
      <c r="X165" s="65"/>
      <c r="Y165" s="81"/>
      <c r="Z165" s="81"/>
      <c r="AA165" s="154"/>
      <c r="AB165" s="83"/>
      <c r="AC165" s="84"/>
      <c r="AD165" s="97"/>
      <c r="AE165" s="78">
        <f>SUM(AF166:AF171)</f>
        <v>0</v>
      </c>
      <c r="AF165" s="64"/>
      <c r="AG165" s="65">
        <v>40</v>
      </c>
      <c r="AH165" s="80"/>
      <c r="AI165" s="65"/>
      <c r="AJ165" s="65"/>
      <c r="AK165" s="81"/>
      <c r="AL165" s="81"/>
      <c r="AM165" s="154"/>
      <c r="AN165" s="83"/>
      <c r="AO165" s="84"/>
      <c r="AP165" s="97"/>
      <c r="AR165" s="85"/>
      <c r="AS165" s="98"/>
      <c r="AT165" s="50"/>
    </row>
    <row r="166" spans="1:46" ht="127.5" hidden="1" customHeight="1" outlineLevel="1" x14ac:dyDescent="0.2">
      <c r="A166" s="58"/>
      <c r="B166" s="153"/>
      <c r="C166" s="75"/>
      <c r="D166" s="88" t="s">
        <v>133</v>
      </c>
      <c r="E166" s="89" t="s">
        <v>296</v>
      </c>
      <c r="F166" s="90"/>
      <c r="G166" s="91"/>
      <c r="H166" s="92">
        <v>0</v>
      </c>
      <c r="I166" s="93">
        <v>10</v>
      </c>
      <c r="J166" s="80"/>
      <c r="K166" s="65"/>
      <c r="L166" s="65"/>
      <c r="M166" s="81"/>
      <c r="N166" s="81"/>
      <c r="O166" s="154"/>
      <c r="P166" s="83"/>
      <c r="Q166" s="84"/>
      <c r="R166" s="90"/>
      <c r="S166" s="91"/>
      <c r="T166" s="92">
        <v>0</v>
      </c>
      <c r="U166" s="93">
        <v>10</v>
      </c>
      <c r="V166" s="80"/>
      <c r="W166" s="65"/>
      <c r="X166" s="65"/>
      <c r="Y166" s="81"/>
      <c r="Z166" s="81"/>
      <c r="AA166" s="154"/>
      <c r="AB166" s="83"/>
      <c r="AC166" s="84"/>
      <c r="AD166" s="90"/>
      <c r="AE166" s="91"/>
      <c r="AF166" s="92">
        <v>0</v>
      </c>
      <c r="AG166" s="93">
        <v>10</v>
      </c>
      <c r="AH166" s="80"/>
      <c r="AI166" s="65"/>
      <c r="AJ166" s="65"/>
      <c r="AK166" s="81"/>
      <c r="AL166" s="81"/>
      <c r="AM166" s="154"/>
      <c r="AN166" s="83"/>
      <c r="AO166" s="84"/>
      <c r="AP166" s="90"/>
      <c r="AR166" s="85"/>
      <c r="AS166" s="94"/>
      <c r="AT166" s="50"/>
    </row>
    <row r="167" spans="1:46" ht="140.25" hidden="1" customHeight="1" outlineLevel="1" x14ac:dyDescent="0.2">
      <c r="A167" s="58"/>
      <c r="B167" s="153"/>
      <c r="C167" s="75"/>
      <c r="D167" s="88" t="s">
        <v>105</v>
      </c>
      <c r="E167" s="89" t="s">
        <v>297</v>
      </c>
      <c r="F167" s="90"/>
      <c r="G167" s="91"/>
      <c r="H167" s="92">
        <v>0</v>
      </c>
      <c r="I167" s="93">
        <v>10</v>
      </c>
      <c r="J167" s="80"/>
      <c r="K167" s="65"/>
      <c r="L167" s="65"/>
      <c r="M167" s="81"/>
      <c r="N167" s="81"/>
      <c r="O167" s="154"/>
      <c r="P167" s="83"/>
      <c r="Q167" s="84"/>
      <c r="R167" s="90"/>
      <c r="S167" s="91"/>
      <c r="T167" s="92">
        <v>0</v>
      </c>
      <c r="U167" s="93">
        <v>10</v>
      </c>
      <c r="V167" s="80"/>
      <c r="W167" s="65"/>
      <c r="X167" s="65"/>
      <c r="Y167" s="81"/>
      <c r="Z167" s="81"/>
      <c r="AA167" s="154"/>
      <c r="AB167" s="83"/>
      <c r="AC167" s="84"/>
      <c r="AD167" s="90"/>
      <c r="AE167" s="91"/>
      <c r="AF167" s="92">
        <v>0</v>
      </c>
      <c r="AG167" s="93">
        <v>10</v>
      </c>
      <c r="AH167" s="80"/>
      <c r="AI167" s="65"/>
      <c r="AJ167" s="65"/>
      <c r="AK167" s="81"/>
      <c r="AL167" s="81"/>
      <c r="AM167" s="154"/>
      <c r="AN167" s="83"/>
      <c r="AO167" s="84"/>
      <c r="AP167" s="90"/>
      <c r="AR167" s="85"/>
      <c r="AS167" s="94"/>
      <c r="AT167" s="50"/>
    </row>
    <row r="168" spans="1:46" ht="38.25" hidden="1" customHeight="1" outlineLevel="1" x14ac:dyDescent="0.2">
      <c r="A168" s="58"/>
      <c r="B168" s="153"/>
      <c r="C168" s="75"/>
      <c r="D168" s="88" t="s">
        <v>136</v>
      </c>
      <c r="E168" s="89" t="s">
        <v>298</v>
      </c>
      <c r="F168" s="90"/>
      <c r="G168" s="91"/>
      <c r="H168" s="92">
        <v>0</v>
      </c>
      <c r="I168" s="93">
        <v>5</v>
      </c>
      <c r="J168" s="80"/>
      <c r="K168" s="65"/>
      <c r="L168" s="65"/>
      <c r="M168" s="81"/>
      <c r="N168" s="81"/>
      <c r="O168" s="154"/>
      <c r="P168" s="83"/>
      <c r="Q168" s="84"/>
      <c r="R168" s="90"/>
      <c r="S168" s="91"/>
      <c r="T168" s="92">
        <v>0</v>
      </c>
      <c r="U168" s="93">
        <v>5</v>
      </c>
      <c r="V168" s="80"/>
      <c r="W168" s="65"/>
      <c r="X168" s="65"/>
      <c r="Y168" s="81"/>
      <c r="Z168" s="81"/>
      <c r="AA168" s="154"/>
      <c r="AB168" s="83"/>
      <c r="AC168" s="84"/>
      <c r="AD168" s="90"/>
      <c r="AE168" s="91"/>
      <c r="AF168" s="92">
        <v>0</v>
      </c>
      <c r="AG168" s="93">
        <v>5</v>
      </c>
      <c r="AH168" s="80"/>
      <c r="AI168" s="65"/>
      <c r="AJ168" s="65"/>
      <c r="AK168" s="81"/>
      <c r="AL168" s="81"/>
      <c r="AM168" s="154"/>
      <c r="AN168" s="83"/>
      <c r="AO168" s="84"/>
      <c r="AP168" s="90"/>
      <c r="AR168" s="85"/>
      <c r="AS168" s="94"/>
      <c r="AT168" s="50"/>
    </row>
    <row r="169" spans="1:46" ht="51" hidden="1" customHeight="1" outlineLevel="1" x14ac:dyDescent="0.2">
      <c r="A169" s="58"/>
      <c r="B169" s="153"/>
      <c r="C169" s="75"/>
      <c r="D169" s="88" t="s">
        <v>299</v>
      </c>
      <c r="E169" s="89" t="s">
        <v>300</v>
      </c>
      <c r="F169" s="90"/>
      <c r="G169" s="91"/>
      <c r="H169" s="92">
        <v>0</v>
      </c>
      <c r="I169" s="93">
        <v>5</v>
      </c>
      <c r="J169" s="80"/>
      <c r="K169" s="65"/>
      <c r="L169" s="65"/>
      <c r="M169" s="81"/>
      <c r="N169" s="81"/>
      <c r="O169" s="154"/>
      <c r="P169" s="83"/>
      <c r="Q169" s="84"/>
      <c r="R169" s="90"/>
      <c r="S169" s="91"/>
      <c r="T169" s="92">
        <v>0</v>
      </c>
      <c r="U169" s="93">
        <v>5</v>
      </c>
      <c r="V169" s="80"/>
      <c r="W169" s="65"/>
      <c r="X169" s="65"/>
      <c r="Y169" s="81"/>
      <c r="Z169" s="81"/>
      <c r="AA169" s="154"/>
      <c r="AB169" s="83"/>
      <c r="AC169" s="84"/>
      <c r="AD169" s="90"/>
      <c r="AE169" s="91"/>
      <c r="AF169" s="92">
        <v>0</v>
      </c>
      <c r="AG169" s="93">
        <v>5</v>
      </c>
      <c r="AH169" s="80"/>
      <c r="AI169" s="65"/>
      <c r="AJ169" s="65"/>
      <c r="AK169" s="81"/>
      <c r="AL169" s="81"/>
      <c r="AM169" s="154"/>
      <c r="AN169" s="83"/>
      <c r="AO169" s="84"/>
      <c r="AP169" s="90"/>
      <c r="AR169" s="85"/>
      <c r="AS169" s="94"/>
      <c r="AT169" s="50"/>
    </row>
    <row r="170" spans="1:46" ht="76.5" hidden="1" customHeight="1" outlineLevel="1" x14ac:dyDescent="0.2">
      <c r="A170" s="58"/>
      <c r="B170" s="153"/>
      <c r="C170" s="75"/>
      <c r="D170" s="88" t="s">
        <v>301</v>
      </c>
      <c r="E170" s="89" t="s">
        <v>302</v>
      </c>
      <c r="F170" s="90"/>
      <c r="G170" s="91"/>
      <c r="H170" s="92">
        <v>0</v>
      </c>
      <c r="I170" s="93">
        <v>5</v>
      </c>
      <c r="J170" s="80"/>
      <c r="K170" s="65"/>
      <c r="L170" s="65"/>
      <c r="M170" s="81"/>
      <c r="N170" s="81"/>
      <c r="O170" s="154"/>
      <c r="P170" s="83"/>
      <c r="Q170" s="84"/>
      <c r="R170" s="90"/>
      <c r="S170" s="91"/>
      <c r="T170" s="92">
        <v>0</v>
      </c>
      <c r="U170" s="93">
        <v>5</v>
      </c>
      <c r="V170" s="80"/>
      <c r="W170" s="65"/>
      <c r="X170" s="65"/>
      <c r="Y170" s="81"/>
      <c r="Z170" s="81"/>
      <c r="AA170" s="154"/>
      <c r="AB170" s="83"/>
      <c r="AC170" s="84"/>
      <c r="AD170" s="90"/>
      <c r="AE170" s="91"/>
      <c r="AF170" s="92">
        <v>0</v>
      </c>
      <c r="AG170" s="93">
        <v>5</v>
      </c>
      <c r="AH170" s="80"/>
      <c r="AI170" s="65"/>
      <c r="AJ170" s="65"/>
      <c r="AK170" s="81"/>
      <c r="AL170" s="81"/>
      <c r="AM170" s="154"/>
      <c r="AN170" s="83"/>
      <c r="AO170" s="84"/>
      <c r="AP170" s="90"/>
      <c r="AR170" s="85"/>
      <c r="AS170" s="94"/>
      <c r="AT170" s="50"/>
    </row>
    <row r="171" spans="1:46" ht="89.25" hidden="1" customHeight="1" outlineLevel="1" x14ac:dyDescent="0.2">
      <c r="A171" s="58"/>
      <c r="B171" s="153"/>
      <c r="C171" s="75"/>
      <c r="D171" s="88" t="s">
        <v>303</v>
      </c>
      <c r="E171" s="89" t="s">
        <v>304</v>
      </c>
      <c r="F171" s="90"/>
      <c r="G171" s="91"/>
      <c r="H171" s="92">
        <v>0</v>
      </c>
      <c r="I171" s="93">
        <v>5</v>
      </c>
      <c r="J171" s="80"/>
      <c r="K171" s="65"/>
      <c r="L171" s="65"/>
      <c r="M171" s="81"/>
      <c r="N171" s="81"/>
      <c r="O171" s="154"/>
      <c r="P171" s="83"/>
      <c r="Q171" s="84"/>
      <c r="R171" s="90"/>
      <c r="S171" s="91"/>
      <c r="T171" s="92">
        <v>0</v>
      </c>
      <c r="U171" s="93">
        <v>5</v>
      </c>
      <c r="V171" s="80"/>
      <c r="W171" s="65"/>
      <c r="X171" s="65"/>
      <c r="Y171" s="81"/>
      <c r="Z171" s="81"/>
      <c r="AA171" s="154"/>
      <c r="AB171" s="83"/>
      <c r="AC171" s="84"/>
      <c r="AD171" s="90"/>
      <c r="AE171" s="91"/>
      <c r="AF171" s="92">
        <v>0</v>
      </c>
      <c r="AG171" s="93">
        <v>5</v>
      </c>
      <c r="AH171" s="80"/>
      <c r="AI171" s="65"/>
      <c r="AJ171" s="65"/>
      <c r="AK171" s="81"/>
      <c r="AL171" s="81"/>
      <c r="AM171" s="154"/>
      <c r="AN171" s="83"/>
      <c r="AO171" s="84"/>
      <c r="AP171" s="90"/>
      <c r="AR171" s="85"/>
      <c r="AS171" s="94"/>
      <c r="AT171" s="50"/>
    </row>
    <row r="172" spans="1:46" ht="12.75" hidden="1" customHeight="1" outlineLevel="1" x14ac:dyDescent="0.2">
      <c r="A172" s="58"/>
      <c r="B172" s="153"/>
      <c r="C172" s="75" t="s">
        <v>138</v>
      </c>
      <c r="D172" s="95" t="s">
        <v>305</v>
      </c>
      <c r="E172" s="96"/>
      <c r="F172" s="97"/>
      <c r="G172" s="78">
        <f>SUM(H173)</f>
        <v>0</v>
      </c>
      <c r="H172" s="210"/>
      <c r="I172" s="211">
        <v>10</v>
      </c>
      <c r="J172" s="80"/>
      <c r="K172" s="65"/>
      <c r="L172" s="65"/>
      <c r="M172" s="81"/>
      <c r="N172" s="81"/>
      <c r="O172" s="154"/>
      <c r="P172" s="83"/>
      <c r="Q172" s="84"/>
      <c r="R172" s="97"/>
      <c r="S172" s="78">
        <f>SUM(T173)</f>
        <v>0</v>
      </c>
      <c r="T172" s="210"/>
      <c r="U172" s="211">
        <v>10</v>
      </c>
      <c r="V172" s="80"/>
      <c r="W172" s="65"/>
      <c r="X172" s="65"/>
      <c r="Y172" s="81"/>
      <c r="Z172" s="81"/>
      <c r="AA172" s="154"/>
      <c r="AB172" s="83"/>
      <c r="AC172" s="84"/>
      <c r="AD172" s="97"/>
      <c r="AE172" s="78">
        <f>SUM(AF173)</f>
        <v>0</v>
      </c>
      <c r="AF172" s="210"/>
      <c r="AG172" s="211">
        <v>10</v>
      </c>
      <c r="AH172" s="80"/>
      <c r="AI172" s="65"/>
      <c r="AJ172" s="65"/>
      <c r="AK172" s="81"/>
      <c r="AL172" s="81"/>
      <c r="AM172" s="154"/>
      <c r="AN172" s="83"/>
      <c r="AO172" s="84"/>
      <c r="AP172" s="97"/>
      <c r="AR172" s="85"/>
      <c r="AS172" s="98"/>
      <c r="AT172" s="50"/>
    </row>
    <row r="173" spans="1:46" ht="66.75" hidden="1" customHeight="1" outlineLevel="1" x14ac:dyDescent="0.2">
      <c r="A173" s="58"/>
      <c r="B173" s="153"/>
      <c r="C173" s="75"/>
      <c r="D173" s="88" t="s">
        <v>138</v>
      </c>
      <c r="E173" s="89" t="s">
        <v>306</v>
      </c>
      <c r="F173" s="90"/>
      <c r="G173" s="91"/>
      <c r="H173" s="185">
        <v>0</v>
      </c>
      <c r="I173" s="186">
        <v>10</v>
      </c>
      <c r="J173" s="80"/>
      <c r="K173" s="65"/>
      <c r="L173" s="65"/>
      <c r="M173" s="81"/>
      <c r="N173" s="81"/>
      <c r="O173" s="154"/>
      <c r="P173" s="83"/>
      <c r="Q173" s="84"/>
      <c r="R173" s="90"/>
      <c r="S173" s="91"/>
      <c r="T173" s="185">
        <v>0</v>
      </c>
      <c r="U173" s="186">
        <v>10</v>
      </c>
      <c r="V173" s="80"/>
      <c r="W173" s="65"/>
      <c r="X173" s="65"/>
      <c r="Y173" s="81"/>
      <c r="Z173" s="81"/>
      <c r="AA173" s="154"/>
      <c r="AB173" s="83"/>
      <c r="AC173" s="84"/>
      <c r="AD173" s="90"/>
      <c r="AE173" s="91"/>
      <c r="AF173" s="185">
        <v>0</v>
      </c>
      <c r="AG173" s="186">
        <v>10</v>
      </c>
      <c r="AH173" s="80"/>
      <c r="AI173" s="65"/>
      <c r="AJ173" s="65"/>
      <c r="AK173" s="81"/>
      <c r="AL173" s="81"/>
      <c r="AM173" s="154"/>
      <c r="AN173" s="83"/>
      <c r="AO173" s="84"/>
      <c r="AP173" s="90"/>
      <c r="AR173" s="85"/>
      <c r="AS173" s="94"/>
      <c r="AT173" s="50"/>
    </row>
    <row r="174" spans="1:46" ht="12.75" hidden="1" customHeight="1" outlineLevel="1" x14ac:dyDescent="0.2">
      <c r="A174" s="58"/>
      <c r="B174" s="153"/>
      <c r="C174" s="75" t="s">
        <v>141</v>
      </c>
      <c r="D174" s="95" t="s">
        <v>307</v>
      </c>
      <c r="E174" s="96"/>
      <c r="F174" s="97"/>
      <c r="G174" s="78">
        <f>SUM(H175)</f>
        <v>0</v>
      </c>
      <c r="H174" s="64"/>
      <c r="I174" s="65">
        <v>10</v>
      </c>
      <c r="J174" s="80"/>
      <c r="K174" s="65"/>
      <c r="L174" s="65"/>
      <c r="M174" s="81"/>
      <c r="N174" s="81"/>
      <c r="O174" s="154"/>
      <c r="P174" s="83"/>
      <c r="Q174" s="84"/>
      <c r="R174" s="97"/>
      <c r="S174" s="78">
        <f>SUM(T175)</f>
        <v>0</v>
      </c>
      <c r="T174" s="64"/>
      <c r="U174" s="65">
        <v>10</v>
      </c>
      <c r="V174" s="80"/>
      <c r="W174" s="65"/>
      <c r="X174" s="65"/>
      <c r="Y174" s="81"/>
      <c r="Z174" s="81"/>
      <c r="AA174" s="154"/>
      <c r="AB174" s="83"/>
      <c r="AC174" s="84"/>
      <c r="AD174" s="97"/>
      <c r="AE174" s="78">
        <f>SUM(AF175)</f>
        <v>0</v>
      </c>
      <c r="AF174" s="64"/>
      <c r="AG174" s="65">
        <v>10</v>
      </c>
      <c r="AH174" s="80"/>
      <c r="AI174" s="65"/>
      <c r="AJ174" s="65"/>
      <c r="AK174" s="81"/>
      <c r="AL174" s="81"/>
      <c r="AM174" s="154"/>
      <c r="AN174" s="83"/>
      <c r="AO174" s="84"/>
      <c r="AP174" s="97"/>
      <c r="AR174" s="85"/>
      <c r="AS174" s="98"/>
      <c r="AT174" s="50"/>
    </row>
    <row r="175" spans="1:46" ht="229.5" hidden="1" customHeight="1" outlineLevel="1" x14ac:dyDescent="0.2">
      <c r="A175" s="58"/>
      <c r="B175" s="153"/>
      <c r="C175" s="75"/>
      <c r="D175" s="88" t="s">
        <v>141</v>
      </c>
      <c r="E175" s="89" t="s">
        <v>308</v>
      </c>
      <c r="F175" s="90"/>
      <c r="G175" s="91"/>
      <c r="H175" s="92">
        <v>0</v>
      </c>
      <c r="I175" s="93">
        <v>10</v>
      </c>
      <c r="J175" s="80"/>
      <c r="K175" s="65"/>
      <c r="L175" s="65"/>
      <c r="M175" s="81"/>
      <c r="N175" s="81"/>
      <c r="O175" s="154"/>
      <c r="P175" s="83"/>
      <c r="Q175" s="84"/>
      <c r="R175" s="90"/>
      <c r="S175" s="91"/>
      <c r="T175" s="92">
        <v>0</v>
      </c>
      <c r="U175" s="93">
        <v>10</v>
      </c>
      <c r="V175" s="80"/>
      <c r="W175" s="65"/>
      <c r="X175" s="65"/>
      <c r="Y175" s="81"/>
      <c r="Z175" s="81"/>
      <c r="AA175" s="154"/>
      <c r="AB175" s="83"/>
      <c r="AC175" s="84"/>
      <c r="AD175" s="90"/>
      <c r="AE175" s="91"/>
      <c r="AF175" s="92">
        <v>0</v>
      </c>
      <c r="AG175" s="93">
        <v>10</v>
      </c>
      <c r="AH175" s="80"/>
      <c r="AI175" s="65"/>
      <c r="AJ175" s="65"/>
      <c r="AK175" s="81"/>
      <c r="AL175" s="81"/>
      <c r="AM175" s="154"/>
      <c r="AN175" s="83"/>
      <c r="AO175" s="84"/>
      <c r="AP175" s="90"/>
      <c r="AR175" s="85"/>
      <c r="AS175" s="94"/>
      <c r="AT175" s="50"/>
    </row>
    <row r="176" spans="1:46" ht="12.75" hidden="1" customHeight="1" outlineLevel="1" x14ac:dyDescent="0.2">
      <c r="A176" s="58"/>
      <c r="B176" s="153"/>
      <c r="C176" s="75" t="s">
        <v>309</v>
      </c>
      <c r="D176" s="95" t="s">
        <v>310</v>
      </c>
      <c r="E176" s="96"/>
      <c r="F176" s="97"/>
      <c r="G176" s="212">
        <f>SUM(H177)</f>
        <v>0</v>
      </c>
      <c r="H176" s="64"/>
      <c r="I176" s="65">
        <v>0</v>
      </c>
      <c r="J176" s="80"/>
      <c r="K176" s="65"/>
      <c r="L176" s="65"/>
      <c r="M176" s="81"/>
      <c r="N176" s="81"/>
      <c r="O176" s="154"/>
      <c r="P176" s="83"/>
      <c r="Q176" s="84"/>
      <c r="R176" s="97"/>
      <c r="S176" s="212">
        <f>SUM(T177)</f>
        <v>0</v>
      </c>
      <c r="T176" s="64"/>
      <c r="U176" s="65">
        <v>0</v>
      </c>
      <c r="V176" s="80"/>
      <c r="W176" s="65"/>
      <c r="X176" s="65"/>
      <c r="Y176" s="81"/>
      <c r="Z176" s="81"/>
      <c r="AA176" s="154"/>
      <c r="AB176" s="83"/>
      <c r="AC176" s="84"/>
      <c r="AD176" s="97"/>
      <c r="AE176" s="212">
        <f>SUM(AF177)</f>
        <v>0</v>
      </c>
      <c r="AF176" s="64"/>
      <c r="AG176" s="65">
        <v>0</v>
      </c>
      <c r="AH176" s="80"/>
      <c r="AI176" s="65"/>
      <c r="AJ176" s="65"/>
      <c r="AK176" s="81"/>
      <c r="AL176" s="81"/>
      <c r="AM176" s="154"/>
      <c r="AN176" s="83"/>
      <c r="AO176" s="84"/>
      <c r="AP176" s="97"/>
      <c r="AR176" s="85"/>
      <c r="AS176" s="98"/>
      <c r="AT176" s="50"/>
    </row>
    <row r="177" spans="1:46" ht="127.5" hidden="1" customHeight="1" outlineLevel="1" x14ac:dyDescent="0.2">
      <c r="A177" s="58"/>
      <c r="B177" s="153"/>
      <c r="C177" s="75"/>
      <c r="D177" s="88" t="s">
        <v>309</v>
      </c>
      <c r="E177" s="89" t="s">
        <v>311</v>
      </c>
      <c r="F177" s="90"/>
      <c r="G177" s="91"/>
      <c r="H177" s="213">
        <v>0</v>
      </c>
      <c r="I177" s="93">
        <v>0</v>
      </c>
      <c r="J177" s="80"/>
      <c r="K177" s="65"/>
      <c r="L177" s="65"/>
      <c r="M177" s="81"/>
      <c r="N177" s="81"/>
      <c r="O177" s="154"/>
      <c r="P177" s="83"/>
      <c r="Q177" s="84"/>
      <c r="R177" s="90"/>
      <c r="S177" s="91"/>
      <c r="T177" s="213">
        <v>0</v>
      </c>
      <c r="U177" s="93">
        <v>0</v>
      </c>
      <c r="V177" s="80"/>
      <c r="W177" s="65"/>
      <c r="X177" s="65"/>
      <c r="Y177" s="81"/>
      <c r="Z177" s="81"/>
      <c r="AA177" s="154"/>
      <c r="AB177" s="83"/>
      <c r="AC177" s="84"/>
      <c r="AD177" s="90"/>
      <c r="AE177" s="91"/>
      <c r="AF177" s="213">
        <v>0</v>
      </c>
      <c r="AG177" s="93">
        <v>0</v>
      </c>
      <c r="AH177" s="80"/>
      <c r="AI177" s="65"/>
      <c r="AJ177" s="65"/>
      <c r="AK177" s="81"/>
      <c r="AL177" s="81"/>
      <c r="AM177" s="154"/>
      <c r="AN177" s="83"/>
      <c r="AO177" s="84"/>
      <c r="AP177" s="90"/>
      <c r="AR177" s="85"/>
      <c r="AS177" s="94"/>
      <c r="AT177" s="50"/>
    </row>
    <row r="178" spans="1:46" ht="12.75" hidden="1" customHeight="1" outlineLevel="1" x14ac:dyDescent="0.2">
      <c r="A178" s="58"/>
      <c r="B178" s="153"/>
      <c r="C178" s="75" t="s">
        <v>312</v>
      </c>
      <c r="D178" s="95" t="s">
        <v>313</v>
      </c>
      <c r="E178" s="96"/>
      <c r="F178" s="97"/>
      <c r="G178" s="78">
        <f>SUM(H179:H180)</f>
        <v>0</v>
      </c>
      <c r="H178" s="64"/>
      <c r="I178" s="65">
        <v>10</v>
      </c>
      <c r="J178" s="80"/>
      <c r="K178" s="65"/>
      <c r="L178" s="65"/>
      <c r="M178" s="81"/>
      <c r="N178" s="81"/>
      <c r="O178" s="154"/>
      <c r="P178" s="83"/>
      <c r="Q178" s="84"/>
      <c r="R178" s="97"/>
      <c r="S178" s="78">
        <f>SUM(T179:T180)</f>
        <v>0</v>
      </c>
      <c r="T178" s="64"/>
      <c r="U178" s="65">
        <v>10</v>
      </c>
      <c r="V178" s="80"/>
      <c r="W178" s="65"/>
      <c r="X178" s="65"/>
      <c r="Y178" s="81"/>
      <c r="Z178" s="81"/>
      <c r="AA178" s="154"/>
      <c r="AB178" s="83"/>
      <c r="AC178" s="84"/>
      <c r="AD178" s="97"/>
      <c r="AE178" s="78">
        <f>SUM(AF179:AF180)</f>
        <v>0</v>
      </c>
      <c r="AF178" s="64"/>
      <c r="AG178" s="65">
        <v>10</v>
      </c>
      <c r="AH178" s="80"/>
      <c r="AI178" s="65"/>
      <c r="AJ178" s="65"/>
      <c r="AK178" s="81"/>
      <c r="AL178" s="81"/>
      <c r="AM178" s="154"/>
      <c r="AN178" s="83"/>
      <c r="AO178" s="84"/>
      <c r="AP178" s="97"/>
      <c r="AR178" s="85"/>
      <c r="AS178" s="98"/>
      <c r="AT178" s="50"/>
    </row>
    <row r="179" spans="1:46" ht="76.5" hidden="1" customHeight="1" outlineLevel="1" x14ac:dyDescent="0.2">
      <c r="A179" s="58"/>
      <c r="B179" s="153"/>
      <c r="C179" s="75"/>
      <c r="D179" s="88" t="s">
        <v>314</v>
      </c>
      <c r="E179" s="89" t="s">
        <v>315</v>
      </c>
      <c r="F179" s="90"/>
      <c r="G179" s="91"/>
      <c r="H179" s="92">
        <v>0</v>
      </c>
      <c r="I179" s="93">
        <v>5</v>
      </c>
      <c r="J179" s="80"/>
      <c r="K179" s="65"/>
      <c r="L179" s="65"/>
      <c r="M179" s="81"/>
      <c r="N179" s="81"/>
      <c r="O179" s="154"/>
      <c r="P179" s="83"/>
      <c r="Q179" s="84"/>
      <c r="R179" s="90"/>
      <c r="S179" s="91"/>
      <c r="T179" s="92">
        <v>0</v>
      </c>
      <c r="U179" s="93">
        <v>5</v>
      </c>
      <c r="V179" s="80"/>
      <c r="W179" s="65"/>
      <c r="X179" s="65"/>
      <c r="Y179" s="81"/>
      <c r="Z179" s="81"/>
      <c r="AA179" s="154"/>
      <c r="AB179" s="83"/>
      <c r="AC179" s="84"/>
      <c r="AD179" s="90"/>
      <c r="AE179" s="91"/>
      <c r="AF179" s="92">
        <v>0</v>
      </c>
      <c r="AG179" s="93">
        <v>5</v>
      </c>
      <c r="AH179" s="80"/>
      <c r="AI179" s="65"/>
      <c r="AJ179" s="65"/>
      <c r="AK179" s="81"/>
      <c r="AL179" s="81"/>
      <c r="AM179" s="154"/>
      <c r="AN179" s="83"/>
      <c r="AO179" s="84"/>
      <c r="AP179" s="90"/>
      <c r="AR179" s="85"/>
      <c r="AS179" s="94"/>
      <c r="AT179" s="50"/>
    </row>
    <row r="180" spans="1:46" ht="63.75" hidden="1" customHeight="1" outlineLevel="1" x14ac:dyDescent="0.2">
      <c r="A180" s="58"/>
      <c r="B180" s="153"/>
      <c r="C180" s="75"/>
      <c r="D180" s="88" t="s">
        <v>316</v>
      </c>
      <c r="E180" s="89" t="s">
        <v>317</v>
      </c>
      <c r="F180" s="90"/>
      <c r="G180" s="91"/>
      <c r="H180" s="92">
        <v>0</v>
      </c>
      <c r="I180" s="93">
        <v>5</v>
      </c>
      <c r="J180" s="80"/>
      <c r="K180" s="65"/>
      <c r="L180" s="65"/>
      <c r="M180" s="81"/>
      <c r="N180" s="81"/>
      <c r="O180" s="154"/>
      <c r="P180" s="83"/>
      <c r="Q180" s="84"/>
      <c r="R180" s="90"/>
      <c r="S180" s="91"/>
      <c r="T180" s="92">
        <v>0</v>
      </c>
      <c r="U180" s="93">
        <v>5</v>
      </c>
      <c r="V180" s="80"/>
      <c r="W180" s="65"/>
      <c r="X180" s="65"/>
      <c r="Y180" s="81"/>
      <c r="Z180" s="81"/>
      <c r="AA180" s="154"/>
      <c r="AB180" s="83"/>
      <c r="AC180" s="84"/>
      <c r="AD180" s="90"/>
      <c r="AE180" s="91"/>
      <c r="AF180" s="92">
        <v>0</v>
      </c>
      <c r="AG180" s="93">
        <v>5</v>
      </c>
      <c r="AH180" s="80"/>
      <c r="AI180" s="65"/>
      <c r="AJ180" s="65"/>
      <c r="AK180" s="81"/>
      <c r="AL180" s="81"/>
      <c r="AM180" s="154"/>
      <c r="AN180" s="83"/>
      <c r="AO180" s="84"/>
      <c r="AP180" s="90"/>
      <c r="AR180" s="85"/>
      <c r="AS180" s="94"/>
      <c r="AT180" s="50"/>
    </row>
    <row r="181" spans="1:46" ht="12.75" hidden="1" customHeight="1" outlineLevel="1" x14ac:dyDescent="0.2">
      <c r="A181" s="58"/>
      <c r="B181" s="153"/>
      <c r="C181" s="75" t="s">
        <v>318</v>
      </c>
      <c r="D181" s="95" t="s">
        <v>319</v>
      </c>
      <c r="E181" s="96"/>
      <c r="F181" s="97"/>
      <c r="G181" s="78">
        <f>SUM(H182:H183)</f>
        <v>0</v>
      </c>
      <c r="H181" s="64"/>
      <c r="I181" s="65">
        <v>10</v>
      </c>
      <c r="J181" s="80"/>
      <c r="K181" s="65"/>
      <c r="L181" s="65"/>
      <c r="M181" s="81"/>
      <c r="N181" s="81"/>
      <c r="O181" s="154"/>
      <c r="P181" s="83"/>
      <c r="Q181" s="84"/>
      <c r="R181" s="97"/>
      <c r="S181" s="78">
        <f>SUM(T182:T183)</f>
        <v>0</v>
      </c>
      <c r="T181" s="64"/>
      <c r="U181" s="65">
        <v>10</v>
      </c>
      <c r="V181" s="80"/>
      <c r="W181" s="65"/>
      <c r="X181" s="65"/>
      <c r="Y181" s="81"/>
      <c r="Z181" s="81"/>
      <c r="AA181" s="154"/>
      <c r="AB181" s="83"/>
      <c r="AC181" s="84"/>
      <c r="AD181" s="97"/>
      <c r="AE181" s="78">
        <f>SUM(AF182:AF183)</f>
        <v>0</v>
      </c>
      <c r="AF181" s="64"/>
      <c r="AG181" s="65">
        <v>10</v>
      </c>
      <c r="AH181" s="80"/>
      <c r="AI181" s="65"/>
      <c r="AJ181" s="65"/>
      <c r="AK181" s="81"/>
      <c r="AL181" s="81"/>
      <c r="AM181" s="154"/>
      <c r="AN181" s="83"/>
      <c r="AO181" s="84"/>
      <c r="AP181" s="97"/>
      <c r="AR181" s="85"/>
      <c r="AS181" s="98"/>
      <c r="AT181" s="50"/>
    </row>
    <row r="182" spans="1:46" ht="89.25" hidden="1" customHeight="1" outlineLevel="1" x14ac:dyDescent="0.2">
      <c r="A182" s="58"/>
      <c r="B182" s="153"/>
      <c r="C182" s="75"/>
      <c r="D182" s="88" t="s">
        <v>320</v>
      </c>
      <c r="E182" s="89" t="s">
        <v>321</v>
      </c>
      <c r="F182" s="90"/>
      <c r="G182" s="91"/>
      <c r="H182" s="92">
        <v>0</v>
      </c>
      <c r="I182" s="93">
        <v>5</v>
      </c>
      <c r="J182" s="80"/>
      <c r="K182" s="65"/>
      <c r="L182" s="65"/>
      <c r="M182" s="81"/>
      <c r="N182" s="81"/>
      <c r="O182" s="154"/>
      <c r="P182" s="83"/>
      <c r="Q182" s="84"/>
      <c r="R182" s="90"/>
      <c r="S182" s="91"/>
      <c r="T182" s="92">
        <v>0</v>
      </c>
      <c r="U182" s="93">
        <v>5</v>
      </c>
      <c r="V182" s="80"/>
      <c r="W182" s="65"/>
      <c r="X182" s="65"/>
      <c r="Y182" s="81"/>
      <c r="Z182" s="81"/>
      <c r="AA182" s="154"/>
      <c r="AB182" s="83"/>
      <c r="AC182" s="84"/>
      <c r="AD182" s="90"/>
      <c r="AE182" s="91"/>
      <c r="AF182" s="92">
        <v>0</v>
      </c>
      <c r="AG182" s="93">
        <v>5</v>
      </c>
      <c r="AH182" s="80"/>
      <c r="AI182" s="65"/>
      <c r="AJ182" s="65"/>
      <c r="AK182" s="81"/>
      <c r="AL182" s="81"/>
      <c r="AM182" s="154"/>
      <c r="AN182" s="83"/>
      <c r="AO182" s="84"/>
      <c r="AP182" s="90"/>
      <c r="AR182" s="85"/>
      <c r="AS182" s="94"/>
      <c r="AT182" s="50"/>
    </row>
    <row r="183" spans="1:46" ht="99" hidden="1" customHeight="1" outlineLevel="1" x14ac:dyDescent="0.2">
      <c r="A183" s="58"/>
      <c r="B183" s="153"/>
      <c r="C183" s="75"/>
      <c r="D183" s="88" t="s">
        <v>322</v>
      </c>
      <c r="E183" s="103" t="s">
        <v>323</v>
      </c>
      <c r="F183" s="157"/>
      <c r="G183" s="158"/>
      <c r="H183" s="92">
        <v>0</v>
      </c>
      <c r="I183" s="93">
        <v>5</v>
      </c>
      <c r="J183" s="80"/>
      <c r="K183" s="65"/>
      <c r="L183" s="65"/>
      <c r="M183" s="141"/>
      <c r="N183" s="141"/>
      <c r="O183" s="214"/>
      <c r="P183" s="143"/>
      <c r="Q183" s="84"/>
      <c r="R183" s="157"/>
      <c r="S183" s="158"/>
      <c r="T183" s="92">
        <v>0</v>
      </c>
      <c r="U183" s="93">
        <v>5</v>
      </c>
      <c r="V183" s="80"/>
      <c r="W183" s="65"/>
      <c r="X183" s="65"/>
      <c r="Y183" s="141"/>
      <c r="Z183" s="141"/>
      <c r="AA183" s="214"/>
      <c r="AB183" s="143"/>
      <c r="AC183" s="84"/>
      <c r="AD183" s="157"/>
      <c r="AE183" s="158"/>
      <c r="AF183" s="92">
        <v>0</v>
      </c>
      <c r="AG183" s="93">
        <v>5</v>
      </c>
      <c r="AH183" s="80"/>
      <c r="AI183" s="65"/>
      <c r="AJ183" s="65"/>
      <c r="AK183" s="141"/>
      <c r="AL183" s="141"/>
      <c r="AM183" s="214"/>
      <c r="AN183" s="143"/>
      <c r="AO183" s="84"/>
      <c r="AP183" s="157"/>
      <c r="AR183" s="85"/>
      <c r="AS183" s="159"/>
      <c r="AT183" s="104"/>
    </row>
    <row r="184" spans="1:46" s="10" customFormat="1" ht="21.95" customHeight="1" collapsed="1" x14ac:dyDescent="0.25">
      <c r="A184" s="58">
        <v>13</v>
      </c>
      <c r="B184" s="215" t="s">
        <v>324</v>
      </c>
      <c r="C184" s="216" t="s">
        <v>325</v>
      </c>
      <c r="D184" s="216"/>
      <c r="E184" s="217"/>
      <c r="F184" s="62"/>
      <c r="G184" s="218">
        <f>SUM(G185:G190)</f>
        <v>0</v>
      </c>
      <c r="H184" s="64"/>
      <c r="I184" s="65">
        <v>100</v>
      </c>
      <c r="J184" s="65">
        <v>2</v>
      </c>
      <c r="K184" s="65">
        <f>G184*J184</f>
        <v>0</v>
      </c>
      <c r="L184" s="65">
        <f>I184*J184</f>
        <v>200</v>
      </c>
      <c r="M184" s="66">
        <f>SUM(K184:K233)</f>
        <v>0</v>
      </c>
      <c r="N184" s="66">
        <f>SUM(L184:L233)</f>
        <v>1300</v>
      </c>
      <c r="O184" s="219">
        <f>M184/N184</f>
        <v>0</v>
      </c>
      <c r="P184" s="68">
        <v>0.2</v>
      </c>
      <c r="Q184" s="84"/>
      <c r="R184" s="62"/>
      <c r="S184" s="218">
        <f>SUM(S185:S190)</f>
        <v>0</v>
      </c>
      <c r="T184" s="64"/>
      <c r="U184" s="65">
        <v>100</v>
      </c>
      <c r="V184" s="180">
        <v>2</v>
      </c>
      <c r="W184" s="65">
        <f>S184*V184</f>
        <v>0</v>
      </c>
      <c r="X184" s="65">
        <f>U184*V184</f>
        <v>200</v>
      </c>
      <c r="Y184" s="66">
        <f>SUM(W184:W233)</f>
        <v>0</v>
      </c>
      <c r="Z184" s="66">
        <f>SUM(X184:X233)</f>
        <v>1300</v>
      </c>
      <c r="AA184" s="219">
        <f>Y184/Z184</f>
        <v>0</v>
      </c>
      <c r="AB184" s="68">
        <v>0.2</v>
      </c>
      <c r="AC184" s="84"/>
      <c r="AD184" s="62"/>
      <c r="AE184" s="218">
        <f>SUM(AE185:AE190)</f>
        <v>0</v>
      </c>
      <c r="AF184" s="64"/>
      <c r="AG184" s="65">
        <v>100</v>
      </c>
      <c r="AH184" s="65">
        <v>2</v>
      </c>
      <c r="AI184" s="65">
        <f>AE184*AH184</f>
        <v>0</v>
      </c>
      <c r="AJ184" s="65">
        <f>AG184*AH184</f>
        <v>200</v>
      </c>
      <c r="AK184" s="66">
        <f>SUM(AI184:AI233)</f>
        <v>0</v>
      </c>
      <c r="AL184" s="66">
        <f>SUM(AJ184:AJ233)</f>
        <v>1300</v>
      </c>
      <c r="AM184" s="219">
        <f>AK184/AL184</f>
        <v>0</v>
      </c>
      <c r="AN184" s="68">
        <v>0.2</v>
      </c>
      <c r="AO184" s="84"/>
      <c r="AP184" s="62"/>
      <c r="AQ184" s="70"/>
      <c r="AR184" s="85"/>
      <c r="AS184" s="72"/>
      <c r="AT184" s="73"/>
    </row>
    <row r="185" spans="1:46" ht="12.75" hidden="1" customHeight="1" outlineLevel="1" x14ac:dyDescent="0.2">
      <c r="A185" s="58"/>
      <c r="B185" s="220"/>
      <c r="C185" s="75" t="s">
        <v>77</v>
      </c>
      <c r="D185" s="95" t="s">
        <v>326</v>
      </c>
      <c r="E185" s="96"/>
      <c r="F185" s="97"/>
      <c r="G185" s="78">
        <f>SUM(H186:H187)</f>
        <v>0</v>
      </c>
      <c r="H185" s="64"/>
      <c r="I185" s="65">
        <v>20</v>
      </c>
      <c r="J185" s="80"/>
      <c r="K185" s="65"/>
      <c r="L185" s="65"/>
      <c r="M185" s="81"/>
      <c r="N185" s="81"/>
      <c r="O185" s="221"/>
      <c r="P185" s="83"/>
      <c r="Q185" s="84"/>
      <c r="R185" s="97"/>
      <c r="S185" s="78">
        <f>SUM(T186:T187)</f>
        <v>0</v>
      </c>
      <c r="T185" s="64"/>
      <c r="U185" s="65">
        <v>20</v>
      </c>
      <c r="V185" s="80"/>
      <c r="W185" s="65"/>
      <c r="X185" s="65"/>
      <c r="Y185" s="81"/>
      <c r="Z185" s="81"/>
      <c r="AA185" s="221"/>
      <c r="AB185" s="83"/>
      <c r="AC185" s="84"/>
      <c r="AD185" s="97"/>
      <c r="AE185" s="78">
        <f>SUM(AF186:AF187)</f>
        <v>0</v>
      </c>
      <c r="AF185" s="64"/>
      <c r="AG185" s="65">
        <v>20</v>
      </c>
      <c r="AH185" s="80"/>
      <c r="AI185" s="65"/>
      <c r="AJ185" s="65"/>
      <c r="AK185" s="81"/>
      <c r="AL185" s="81"/>
      <c r="AM185" s="221"/>
      <c r="AN185" s="83"/>
      <c r="AO185" s="84"/>
      <c r="AP185" s="97"/>
      <c r="AR185" s="85"/>
      <c r="AS185" s="98"/>
      <c r="AT185" s="87"/>
    </row>
    <row r="186" spans="1:46" ht="63.75" hidden="1" customHeight="1" outlineLevel="1" x14ac:dyDescent="0.2">
      <c r="A186" s="58"/>
      <c r="B186" s="220"/>
      <c r="C186" s="75"/>
      <c r="D186" s="88" t="s">
        <v>110</v>
      </c>
      <c r="E186" s="103" t="s">
        <v>327</v>
      </c>
      <c r="F186" s="157"/>
      <c r="G186" s="158"/>
      <c r="H186" s="92">
        <v>0</v>
      </c>
      <c r="I186" s="93">
        <v>10</v>
      </c>
      <c r="J186" s="80"/>
      <c r="K186" s="65"/>
      <c r="L186" s="65"/>
      <c r="M186" s="81"/>
      <c r="N186" s="81"/>
      <c r="O186" s="221"/>
      <c r="P186" s="83"/>
      <c r="Q186" s="84"/>
      <c r="R186" s="157"/>
      <c r="S186" s="158"/>
      <c r="T186" s="92">
        <v>0</v>
      </c>
      <c r="U186" s="93">
        <v>10</v>
      </c>
      <c r="V186" s="80"/>
      <c r="W186" s="65"/>
      <c r="X186" s="65"/>
      <c r="Y186" s="81"/>
      <c r="Z186" s="81"/>
      <c r="AA186" s="221"/>
      <c r="AB186" s="83"/>
      <c r="AC186" s="84"/>
      <c r="AD186" s="157"/>
      <c r="AE186" s="158"/>
      <c r="AF186" s="92">
        <v>0</v>
      </c>
      <c r="AG186" s="93">
        <v>10</v>
      </c>
      <c r="AH186" s="80"/>
      <c r="AI186" s="65"/>
      <c r="AJ186" s="65"/>
      <c r="AK186" s="81"/>
      <c r="AL186" s="81"/>
      <c r="AM186" s="221"/>
      <c r="AN186" s="83"/>
      <c r="AO186" s="84"/>
      <c r="AP186" s="157"/>
      <c r="AR186" s="85"/>
      <c r="AS186" s="159"/>
      <c r="AT186" s="50"/>
    </row>
    <row r="187" spans="1:46" ht="38.25" hidden="1" customHeight="1" outlineLevel="1" x14ac:dyDescent="0.2">
      <c r="A187" s="58"/>
      <c r="B187" s="220"/>
      <c r="C187" s="75"/>
      <c r="D187" s="88" t="s">
        <v>79</v>
      </c>
      <c r="E187" s="103" t="s">
        <v>328</v>
      </c>
      <c r="F187" s="194"/>
      <c r="G187" s="195"/>
      <c r="H187" s="92">
        <v>0</v>
      </c>
      <c r="I187" s="93">
        <v>10</v>
      </c>
      <c r="J187" s="80"/>
      <c r="K187" s="65"/>
      <c r="L187" s="65"/>
      <c r="M187" s="81"/>
      <c r="N187" s="81"/>
      <c r="O187" s="221"/>
      <c r="P187" s="83"/>
      <c r="Q187" s="84"/>
      <c r="R187" s="194"/>
      <c r="S187" s="195"/>
      <c r="T187" s="92">
        <v>0</v>
      </c>
      <c r="U187" s="93">
        <v>10</v>
      </c>
      <c r="V187" s="80"/>
      <c r="W187" s="65"/>
      <c r="X187" s="65"/>
      <c r="Y187" s="81"/>
      <c r="Z187" s="81"/>
      <c r="AA187" s="221"/>
      <c r="AB187" s="83"/>
      <c r="AC187" s="84"/>
      <c r="AD187" s="194"/>
      <c r="AE187" s="195"/>
      <c r="AF187" s="92">
        <v>0</v>
      </c>
      <c r="AG187" s="93">
        <v>10</v>
      </c>
      <c r="AH187" s="80"/>
      <c r="AI187" s="65"/>
      <c r="AJ187" s="65"/>
      <c r="AK187" s="81"/>
      <c r="AL187" s="81"/>
      <c r="AM187" s="221"/>
      <c r="AN187" s="83"/>
      <c r="AO187" s="84"/>
      <c r="AP187" s="194"/>
      <c r="AR187" s="85"/>
      <c r="AS187" s="196"/>
      <c r="AT187" s="50"/>
    </row>
    <row r="188" spans="1:46" ht="12.75" hidden="1" customHeight="1" outlineLevel="1" x14ac:dyDescent="0.2">
      <c r="A188" s="58"/>
      <c r="B188" s="220"/>
      <c r="C188" s="75" t="s">
        <v>83</v>
      </c>
      <c r="D188" s="95" t="s">
        <v>329</v>
      </c>
      <c r="E188" s="222"/>
      <c r="F188" s="223"/>
      <c r="G188" s="224">
        <f>SUM(H189:H190)</f>
        <v>0</v>
      </c>
      <c r="H188" s="64"/>
      <c r="I188" s="65">
        <v>80</v>
      </c>
      <c r="J188" s="80"/>
      <c r="K188" s="65"/>
      <c r="L188" s="65"/>
      <c r="M188" s="81"/>
      <c r="N188" s="81"/>
      <c r="O188" s="221"/>
      <c r="P188" s="83"/>
      <c r="Q188" s="84"/>
      <c r="R188" s="223"/>
      <c r="S188" s="224">
        <f>SUM(T189:T190)</f>
        <v>0</v>
      </c>
      <c r="T188" s="64"/>
      <c r="U188" s="65">
        <v>80</v>
      </c>
      <c r="V188" s="80"/>
      <c r="W188" s="65"/>
      <c r="X188" s="65"/>
      <c r="Y188" s="81"/>
      <c r="Z188" s="81"/>
      <c r="AA188" s="221"/>
      <c r="AB188" s="83"/>
      <c r="AC188" s="84"/>
      <c r="AD188" s="223"/>
      <c r="AE188" s="224">
        <f>SUM(AF189:AF190)</f>
        <v>0</v>
      </c>
      <c r="AF188" s="64"/>
      <c r="AG188" s="65">
        <v>80</v>
      </c>
      <c r="AH188" s="80"/>
      <c r="AI188" s="65"/>
      <c r="AJ188" s="65"/>
      <c r="AK188" s="81"/>
      <c r="AL188" s="81"/>
      <c r="AM188" s="221"/>
      <c r="AN188" s="83"/>
      <c r="AO188" s="84"/>
      <c r="AP188" s="223"/>
      <c r="AR188" s="85"/>
      <c r="AS188" s="225"/>
      <c r="AT188" s="50"/>
    </row>
    <row r="189" spans="1:46" ht="75" hidden="1" customHeight="1" outlineLevel="1" x14ac:dyDescent="0.2">
      <c r="A189" s="58" t="s">
        <v>234</v>
      </c>
      <c r="B189" s="220"/>
      <c r="C189" s="75"/>
      <c r="D189" s="88" t="s">
        <v>85</v>
      </c>
      <c r="E189" s="103" t="s">
        <v>330</v>
      </c>
      <c r="F189" s="157"/>
      <c r="G189" s="158"/>
      <c r="H189" s="92">
        <v>0</v>
      </c>
      <c r="I189" s="93">
        <v>48</v>
      </c>
      <c r="J189" s="80"/>
      <c r="K189" s="65"/>
      <c r="L189" s="65"/>
      <c r="M189" s="81"/>
      <c r="N189" s="81"/>
      <c r="O189" s="221"/>
      <c r="P189" s="83"/>
      <c r="Q189" s="84"/>
      <c r="R189" s="157"/>
      <c r="S189" s="158"/>
      <c r="T189" s="92">
        <v>0</v>
      </c>
      <c r="U189" s="93">
        <v>48</v>
      </c>
      <c r="V189" s="80"/>
      <c r="W189" s="65"/>
      <c r="X189" s="65"/>
      <c r="Y189" s="81"/>
      <c r="Z189" s="81"/>
      <c r="AA189" s="221"/>
      <c r="AB189" s="83"/>
      <c r="AC189" s="84"/>
      <c r="AD189" s="157"/>
      <c r="AE189" s="158"/>
      <c r="AF189" s="92">
        <v>0</v>
      </c>
      <c r="AG189" s="93">
        <v>48</v>
      </c>
      <c r="AH189" s="80"/>
      <c r="AI189" s="65"/>
      <c r="AJ189" s="65"/>
      <c r="AK189" s="81"/>
      <c r="AL189" s="81"/>
      <c r="AM189" s="221"/>
      <c r="AN189" s="83"/>
      <c r="AO189" s="84"/>
      <c r="AP189" s="157"/>
      <c r="AR189" s="85"/>
      <c r="AS189" s="159"/>
      <c r="AT189" s="50"/>
    </row>
    <row r="190" spans="1:46" ht="76.5" hidden="1" customHeight="1" outlineLevel="1" x14ac:dyDescent="0.2">
      <c r="A190" s="58" t="s">
        <v>234</v>
      </c>
      <c r="B190" s="220"/>
      <c r="C190" s="75"/>
      <c r="D190" s="88" t="s">
        <v>87</v>
      </c>
      <c r="E190" s="103" t="s">
        <v>331</v>
      </c>
      <c r="F190" s="194"/>
      <c r="G190" s="195"/>
      <c r="H190" s="92">
        <v>0</v>
      </c>
      <c r="I190" s="93">
        <v>32</v>
      </c>
      <c r="J190" s="80"/>
      <c r="K190" s="65"/>
      <c r="L190" s="65"/>
      <c r="M190" s="81"/>
      <c r="N190" s="81"/>
      <c r="O190" s="221"/>
      <c r="P190" s="83"/>
      <c r="Q190" s="84"/>
      <c r="R190" s="194"/>
      <c r="S190" s="195"/>
      <c r="T190" s="92">
        <v>0</v>
      </c>
      <c r="U190" s="93">
        <v>32</v>
      </c>
      <c r="V190" s="80"/>
      <c r="W190" s="65"/>
      <c r="X190" s="65"/>
      <c r="Y190" s="81"/>
      <c r="Z190" s="81"/>
      <c r="AA190" s="221"/>
      <c r="AB190" s="83"/>
      <c r="AC190" s="84"/>
      <c r="AD190" s="194"/>
      <c r="AE190" s="195"/>
      <c r="AF190" s="92">
        <v>0</v>
      </c>
      <c r="AG190" s="93">
        <v>32</v>
      </c>
      <c r="AH190" s="80"/>
      <c r="AI190" s="65"/>
      <c r="AJ190" s="65"/>
      <c r="AK190" s="81"/>
      <c r="AL190" s="81"/>
      <c r="AM190" s="221"/>
      <c r="AN190" s="83"/>
      <c r="AO190" s="84"/>
      <c r="AP190" s="194"/>
      <c r="AR190" s="85"/>
      <c r="AS190" s="196"/>
      <c r="AT190" s="104"/>
    </row>
    <row r="191" spans="1:46" s="10" customFormat="1" ht="21.95" customHeight="1" collapsed="1" x14ac:dyDescent="0.25">
      <c r="A191" s="58">
        <v>14</v>
      </c>
      <c r="B191" s="215" t="s">
        <v>332</v>
      </c>
      <c r="C191" s="216" t="s">
        <v>333</v>
      </c>
      <c r="D191" s="216"/>
      <c r="E191" s="217"/>
      <c r="F191" s="62"/>
      <c r="G191" s="218">
        <f>SUM(G192:G196)</f>
        <v>0</v>
      </c>
      <c r="H191" s="64"/>
      <c r="I191" s="65">
        <v>100</v>
      </c>
      <c r="J191" s="65">
        <v>3</v>
      </c>
      <c r="K191" s="65">
        <f>G191*J191</f>
        <v>0</v>
      </c>
      <c r="L191" s="65">
        <f>I191*J191</f>
        <v>300</v>
      </c>
      <c r="M191" s="81"/>
      <c r="N191" s="81"/>
      <c r="O191" s="221"/>
      <c r="P191" s="83"/>
      <c r="Q191" s="84"/>
      <c r="R191" s="62"/>
      <c r="S191" s="218">
        <f>SUM(S192:S196)</f>
        <v>0</v>
      </c>
      <c r="T191" s="64"/>
      <c r="U191" s="180">
        <v>100</v>
      </c>
      <c r="V191" s="180">
        <v>3</v>
      </c>
      <c r="W191" s="65">
        <f>S191*V191</f>
        <v>0</v>
      </c>
      <c r="X191" s="65">
        <f>U191*V191</f>
        <v>300</v>
      </c>
      <c r="Y191" s="81"/>
      <c r="Z191" s="81"/>
      <c r="AA191" s="221"/>
      <c r="AB191" s="83"/>
      <c r="AC191" s="84"/>
      <c r="AD191" s="62"/>
      <c r="AE191" s="218">
        <f>SUM(AE192:AE196)</f>
        <v>0</v>
      </c>
      <c r="AF191" s="64"/>
      <c r="AG191" s="65">
        <v>100</v>
      </c>
      <c r="AH191" s="65">
        <v>3</v>
      </c>
      <c r="AI191" s="65">
        <f>AE191*AH191</f>
        <v>0</v>
      </c>
      <c r="AJ191" s="65">
        <f>AG191*AH191</f>
        <v>300</v>
      </c>
      <c r="AK191" s="81"/>
      <c r="AL191" s="81"/>
      <c r="AM191" s="221"/>
      <c r="AN191" s="83"/>
      <c r="AO191" s="84"/>
      <c r="AP191" s="62"/>
      <c r="AQ191" s="70"/>
      <c r="AR191" s="85"/>
      <c r="AS191" s="72"/>
      <c r="AT191" s="87"/>
    </row>
    <row r="192" spans="1:46" ht="12.75" hidden="1" customHeight="1" outlineLevel="1" x14ac:dyDescent="0.2">
      <c r="A192" s="58"/>
      <c r="B192" s="220"/>
      <c r="C192" s="75" t="s">
        <v>77</v>
      </c>
      <c r="D192" s="95" t="s">
        <v>334</v>
      </c>
      <c r="E192" s="96"/>
      <c r="F192" s="97"/>
      <c r="G192" s="78">
        <f>SUM(H193)</f>
        <v>0</v>
      </c>
      <c r="H192" s="79"/>
      <c r="I192" s="65">
        <v>70</v>
      </c>
      <c r="J192" s="80"/>
      <c r="K192" s="65"/>
      <c r="L192" s="65"/>
      <c r="M192" s="81"/>
      <c r="N192" s="81"/>
      <c r="O192" s="221"/>
      <c r="P192" s="83"/>
      <c r="Q192" s="84"/>
      <c r="R192" s="97"/>
      <c r="S192" s="78">
        <f>SUM(T193)</f>
        <v>0</v>
      </c>
      <c r="T192" s="79"/>
      <c r="U192" s="65">
        <v>70</v>
      </c>
      <c r="V192" s="80"/>
      <c r="W192" s="65"/>
      <c r="X192" s="65"/>
      <c r="Y192" s="81"/>
      <c r="Z192" s="81"/>
      <c r="AA192" s="221"/>
      <c r="AB192" s="83"/>
      <c r="AC192" s="84"/>
      <c r="AD192" s="97"/>
      <c r="AE192" s="78">
        <f>SUM(AF193)</f>
        <v>0</v>
      </c>
      <c r="AF192" s="79"/>
      <c r="AG192" s="65">
        <v>70</v>
      </c>
      <c r="AH192" s="80"/>
      <c r="AI192" s="65"/>
      <c r="AJ192" s="65"/>
      <c r="AK192" s="81"/>
      <c r="AL192" s="81"/>
      <c r="AM192" s="221"/>
      <c r="AN192" s="83"/>
      <c r="AO192" s="84"/>
      <c r="AP192" s="97"/>
      <c r="AR192" s="85"/>
      <c r="AS192" s="98"/>
      <c r="AT192" s="50"/>
    </row>
    <row r="193" spans="1:46" ht="38.25" hidden="1" customHeight="1" outlineLevel="1" x14ac:dyDescent="0.2">
      <c r="A193" s="58"/>
      <c r="B193" s="220"/>
      <c r="C193" s="75"/>
      <c r="D193" s="197" t="s">
        <v>77</v>
      </c>
      <c r="E193" s="103" t="s">
        <v>335</v>
      </c>
      <c r="F193" s="157"/>
      <c r="G193" s="158"/>
      <c r="H193" s="92">
        <v>0</v>
      </c>
      <c r="I193" s="93">
        <v>70</v>
      </c>
      <c r="J193" s="80"/>
      <c r="K193" s="65"/>
      <c r="L193" s="65"/>
      <c r="M193" s="81"/>
      <c r="N193" s="81"/>
      <c r="O193" s="221"/>
      <c r="P193" s="83"/>
      <c r="Q193" s="84"/>
      <c r="R193" s="157"/>
      <c r="S193" s="158"/>
      <c r="T193" s="92">
        <v>0</v>
      </c>
      <c r="U193" s="93">
        <v>70</v>
      </c>
      <c r="V193" s="80"/>
      <c r="W193" s="65"/>
      <c r="X193" s="65"/>
      <c r="Y193" s="81"/>
      <c r="Z193" s="81"/>
      <c r="AA193" s="221"/>
      <c r="AB193" s="83"/>
      <c r="AC193" s="84"/>
      <c r="AD193" s="157"/>
      <c r="AE193" s="158"/>
      <c r="AF193" s="92">
        <v>0</v>
      </c>
      <c r="AG193" s="93">
        <v>70</v>
      </c>
      <c r="AH193" s="80"/>
      <c r="AI193" s="65"/>
      <c r="AJ193" s="65"/>
      <c r="AK193" s="81"/>
      <c r="AL193" s="81"/>
      <c r="AM193" s="221"/>
      <c r="AN193" s="83"/>
      <c r="AO193" s="84"/>
      <c r="AP193" s="157"/>
      <c r="AR193" s="85"/>
      <c r="AS193" s="159"/>
      <c r="AT193" s="50"/>
    </row>
    <row r="194" spans="1:46" ht="12.75" hidden="1" customHeight="1" outlineLevel="1" x14ac:dyDescent="0.2">
      <c r="A194" s="58"/>
      <c r="B194" s="220"/>
      <c r="C194" s="75" t="s">
        <v>83</v>
      </c>
      <c r="D194" s="183" t="s">
        <v>336</v>
      </c>
      <c r="E194" s="226"/>
      <c r="F194" s="97"/>
      <c r="G194" s="78">
        <f>SUM(H195:H197)</f>
        <v>0</v>
      </c>
      <c r="H194" s="79"/>
      <c r="I194" s="65">
        <v>30</v>
      </c>
      <c r="J194" s="80"/>
      <c r="K194" s="65"/>
      <c r="L194" s="65"/>
      <c r="M194" s="81"/>
      <c r="N194" s="81"/>
      <c r="O194" s="221"/>
      <c r="P194" s="83"/>
      <c r="Q194" s="84"/>
      <c r="R194" s="97"/>
      <c r="S194" s="78">
        <f>SUM(T195:T196)</f>
        <v>0</v>
      </c>
      <c r="T194" s="79"/>
      <c r="U194" s="65">
        <v>30</v>
      </c>
      <c r="V194" s="80"/>
      <c r="W194" s="65"/>
      <c r="X194" s="65"/>
      <c r="Y194" s="81"/>
      <c r="Z194" s="81"/>
      <c r="AA194" s="221"/>
      <c r="AB194" s="83"/>
      <c r="AC194" s="84"/>
      <c r="AD194" s="97"/>
      <c r="AE194" s="78">
        <f>SUM(AF195:AF196)</f>
        <v>0</v>
      </c>
      <c r="AF194" s="79"/>
      <c r="AG194" s="65">
        <v>30</v>
      </c>
      <c r="AH194" s="80"/>
      <c r="AI194" s="65"/>
      <c r="AJ194" s="65"/>
      <c r="AK194" s="81"/>
      <c r="AL194" s="81"/>
      <c r="AM194" s="221"/>
      <c r="AN194" s="83"/>
      <c r="AO194" s="84"/>
      <c r="AP194" s="97"/>
      <c r="AR194" s="85"/>
      <c r="AS194" s="98"/>
      <c r="AT194" s="50"/>
    </row>
    <row r="195" spans="1:46" ht="25.5" hidden="1" customHeight="1" outlineLevel="1" x14ac:dyDescent="0.2">
      <c r="A195" s="58"/>
      <c r="B195" s="220"/>
      <c r="C195" s="75"/>
      <c r="D195" s="227" t="s">
        <v>85</v>
      </c>
      <c r="E195" s="103" t="s">
        <v>337</v>
      </c>
      <c r="F195" s="157"/>
      <c r="G195" s="158"/>
      <c r="H195" s="92">
        <v>0</v>
      </c>
      <c r="I195" s="93">
        <v>15</v>
      </c>
      <c r="J195" s="80"/>
      <c r="K195" s="65"/>
      <c r="L195" s="65"/>
      <c r="M195" s="81"/>
      <c r="N195" s="81"/>
      <c r="O195" s="221"/>
      <c r="P195" s="83"/>
      <c r="Q195" s="84"/>
      <c r="R195" s="157"/>
      <c r="S195" s="158"/>
      <c r="T195" s="92">
        <v>0</v>
      </c>
      <c r="U195" s="93">
        <v>15</v>
      </c>
      <c r="V195" s="80"/>
      <c r="W195" s="65"/>
      <c r="X195" s="65"/>
      <c r="Y195" s="81"/>
      <c r="Z195" s="81"/>
      <c r="AA195" s="221"/>
      <c r="AB195" s="83"/>
      <c r="AC195" s="84"/>
      <c r="AD195" s="157"/>
      <c r="AE195" s="158"/>
      <c r="AF195" s="92">
        <v>0</v>
      </c>
      <c r="AG195" s="93">
        <v>15</v>
      </c>
      <c r="AH195" s="80"/>
      <c r="AI195" s="65"/>
      <c r="AJ195" s="65"/>
      <c r="AK195" s="81"/>
      <c r="AL195" s="81"/>
      <c r="AM195" s="221"/>
      <c r="AN195" s="83"/>
      <c r="AO195" s="84"/>
      <c r="AP195" s="157"/>
      <c r="AR195" s="85"/>
      <c r="AS195" s="159"/>
      <c r="AT195" s="50"/>
    </row>
    <row r="196" spans="1:46" ht="38.25" hidden="1" customHeight="1" outlineLevel="1" x14ac:dyDescent="0.2">
      <c r="A196" s="58"/>
      <c r="B196" s="220"/>
      <c r="C196" s="75"/>
      <c r="D196" s="227" t="s">
        <v>87</v>
      </c>
      <c r="E196" s="103" t="s">
        <v>338</v>
      </c>
      <c r="F196" s="157"/>
      <c r="G196" s="158"/>
      <c r="H196" s="92">
        <v>0</v>
      </c>
      <c r="I196" s="93">
        <v>15</v>
      </c>
      <c r="J196" s="80"/>
      <c r="K196" s="65"/>
      <c r="L196" s="65"/>
      <c r="M196" s="81"/>
      <c r="N196" s="81"/>
      <c r="O196" s="221"/>
      <c r="P196" s="83"/>
      <c r="Q196" s="84"/>
      <c r="R196" s="157"/>
      <c r="S196" s="158"/>
      <c r="T196" s="92">
        <v>0</v>
      </c>
      <c r="U196" s="93">
        <v>15</v>
      </c>
      <c r="V196" s="80"/>
      <c r="W196" s="65"/>
      <c r="X196" s="65"/>
      <c r="Y196" s="81"/>
      <c r="Z196" s="81"/>
      <c r="AA196" s="221"/>
      <c r="AB196" s="83"/>
      <c r="AC196" s="84"/>
      <c r="AD196" s="157"/>
      <c r="AE196" s="158"/>
      <c r="AF196" s="92">
        <v>0</v>
      </c>
      <c r="AG196" s="93">
        <v>15</v>
      </c>
      <c r="AH196" s="80"/>
      <c r="AI196" s="65"/>
      <c r="AJ196" s="65"/>
      <c r="AK196" s="81"/>
      <c r="AL196" s="81"/>
      <c r="AM196" s="221"/>
      <c r="AN196" s="83"/>
      <c r="AO196" s="84"/>
      <c r="AP196" s="157"/>
      <c r="AR196" s="85"/>
      <c r="AS196" s="159"/>
      <c r="AT196" s="104"/>
    </row>
    <row r="197" spans="1:46" s="10" customFormat="1" ht="21.95" customHeight="1" collapsed="1" x14ac:dyDescent="0.25">
      <c r="A197" s="58">
        <v>15</v>
      </c>
      <c r="B197" s="215" t="s">
        <v>339</v>
      </c>
      <c r="C197" s="216" t="s">
        <v>340</v>
      </c>
      <c r="D197" s="216"/>
      <c r="E197" s="217"/>
      <c r="F197" s="62"/>
      <c r="G197" s="218">
        <f>SUM(G198:G215)</f>
        <v>0</v>
      </c>
      <c r="H197" s="64"/>
      <c r="I197" s="127">
        <v>100</v>
      </c>
      <c r="J197" s="65">
        <v>2</v>
      </c>
      <c r="K197" s="65">
        <f>G197*J197</f>
        <v>0</v>
      </c>
      <c r="L197" s="65">
        <f>I197*J197</f>
        <v>200</v>
      </c>
      <c r="M197" s="81"/>
      <c r="N197" s="81"/>
      <c r="O197" s="221"/>
      <c r="P197" s="83"/>
      <c r="Q197" s="84"/>
      <c r="R197" s="62"/>
      <c r="S197" s="218">
        <f>SUM(S198:S215)</f>
        <v>0</v>
      </c>
      <c r="T197" s="64"/>
      <c r="U197" s="127">
        <v>100</v>
      </c>
      <c r="V197" s="65">
        <v>2</v>
      </c>
      <c r="W197" s="65">
        <f>S197*V197</f>
        <v>0</v>
      </c>
      <c r="X197" s="65">
        <f>U197*V197</f>
        <v>200</v>
      </c>
      <c r="Y197" s="81"/>
      <c r="Z197" s="81"/>
      <c r="AA197" s="221"/>
      <c r="AB197" s="83"/>
      <c r="AC197" s="84"/>
      <c r="AD197" s="62"/>
      <c r="AE197" s="218">
        <f>SUM(AE198:AE215)</f>
        <v>0</v>
      </c>
      <c r="AF197" s="64"/>
      <c r="AG197" s="127">
        <v>100</v>
      </c>
      <c r="AH197" s="65">
        <v>2</v>
      </c>
      <c r="AI197" s="65">
        <f>AE197*AH197</f>
        <v>0</v>
      </c>
      <c r="AJ197" s="65">
        <f>AG197*AH197</f>
        <v>200</v>
      </c>
      <c r="AK197" s="81"/>
      <c r="AL197" s="81"/>
      <c r="AM197" s="221"/>
      <c r="AN197" s="83"/>
      <c r="AO197" s="84"/>
      <c r="AP197" s="62"/>
      <c r="AQ197" s="70"/>
      <c r="AR197" s="85"/>
      <c r="AS197" s="72"/>
      <c r="AT197" s="73"/>
    </row>
    <row r="198" spans="1:46" ht="12.75" hidden="1" customHeight="1" outlineLevel="1" x14ac:dyDescent="0.2">
      <c r="A198" s="58"/>
      <c r="B198" s="220"/>
      <c r="C198" s="75" t="s">
        <v>77</v>
      </c>
      <c r="D198" s="95" t="s">
        <v>24</v>
      </c>
      <c r="E198" s="96"/>
      <c r="F198" s="97"/>
      <c r="G198" s="78">
        <f>SUM(H199:H201)</f>
        <v>0</v>
      </c>
      <c r="H198" s="79"/>
      <c r="I198" s="65">
        <v>40</v>
      </c>
      <c r="J198" s="132"/>
      <c r="K198" s="65"/>
      <c r="L198" s="65"/>
      <c r="M198" s="81"/>
      <c r="N198" s="81"/>
      <c r="O198" s="221"/>
      <c r="P198" s="83"/>
      <c r="Q198" s="84"/>
      <c r="R198" s="97"/>
      <c r="S198" s="78">
        <f>SUM(T199:T201)</f>
        <v>0</v>
      </c>
      <c r="T198" s="79"/>
      <c r="U198" s="65">
        <v>40</v>
      </c>
      <c r="V198" s="80"/>
      <c r="W198" s="65"/>
      <c r="X198" s="65"/>
      <c r="Y198" s="81"/>
      <c r="Z198" s="81"/>
      <c r="AA198" s="221"/>
      <c r="AB198" s="83"/>
      <c r="AC198" s="84"/>
      <c r="AD198" s="97"/>
      <c r="AE198" s="78">
        <f>SUM(AF199:AF201)</f>
        <v>0</v>
      </c>
      <c r="AF198" s="79"/>
      <c r="AG198" s="65">
        <v>40</v>
      </c>
      <c r="AH198" s="80"/>
      <c r="AI198" s="65"/>
      <c r="AJ198" s="65"/>
      <c r="AK198" s="81"/>
      <c r="AL198" s="81"/>
      <c r="AM198" s="221"/>
      <c r="AN198" s="83"/>
      <c r="AO198" s="84"/>
      <c r="AP198" s="97"/>
      <c r="AR198" s="85"/>
      <c r="AS198" s="98"/>
      <c r="AT198" s="87"/>
    </row>
    <row r="199" spans="1:46" ht="51" hidden="1" customHeight="1" outlineLevel="1" x14ac:dyDescent="0.2">
      <c r="A199" s="58"/>
      <c r="B199" s="220"/>
      <c r="C199" s="75"/>
      <c r="D199" s="88" t="s">
        <v>341</v>
      </c>
      <c r="E199" s="103" t="s">
        <v>342</v>
      </c>
      <c r="F199" s="157"/>
      <c r="G199" s="158"/>
      <c r="H199" s="92">
        <v>0</v>
      </c>
      <c r="I199" s="93">
        <v>10</v>
      </c>
      <c r="J199" s="132"/>
      <c r="K199" s="65"/>
      <c r="L199" s="65"/>
      <c r="M199" s="81"/>
      <c r="N199" s="81"/>
      <c r="O199" s="221"/>
      <c r="P199" s="83"/>
      <c r="Q199" s="84"/>
      <c r="R199" s="157"/>
      <c r="S199" s="158"/>
      <c r="T199" s="92">
        <v>0</v>
      </c>
      <c r="U199" s="93">
        <v>10</v>
      </c>
      <c r="V199" s="80"/>
      <c r="W199" s="65"/>
      <c r="X199" s="65"/>
      <c r="Y199" s="81"/>
      <c r="Z199" s="81"/>
      <c r="AA199" s="221"/>
      <c r="AB199" s="83"/>
      <c r="AC199" s="84"/>
      <c r="AD199" s="157"/>
      <c r="AE199" s="158"/>
      <c r="AF199" s="92">
        <v>0</v>
      </c>
      <c r="AG199" s="93">
        <v>10</v>
      </c>
      <c r="AH199" s="80"/>
      <c r="AI199" s="65"/>
      <c r="AJ199" s="65"/>
      <c r="AK199" s="81"/>
      <c r="AL199" s="81"/>
      <c r="AM199" s="221"/>
      <c r="AN199" s="83"/>
      <c r="AO199" s="84"/>
      <c r="AP199" s="157"/>
      <c r="AR199" s="85"/>
      <c r="AS199" s="159"/>
      <c r="AT199" s="50"/>
    </row>
    <row r="200" spans="1:46" ht="63.75" hidden="1" customHeight="1" outlineLevel="1" x14ac:dyDescent="0.2">
      <c r="A200" s="58"/>
      <c r="B200" s="220"/>
      <c r="C200" s="75"/>
      <c r="D200" s="88" t="s">
        <v>152</v>
      </c>
      <c r="E200" s="103" t="s">
        <v>343</v>
      </c>
      <c r="F200" s="157"/>
      <c r="G200" s="158"/>
      <c r="H200" s="92">
        <v>0</v>
      </c>
      <c r="I200" s="93">
        <v>10</v>
      </c>
      <c r="J200" s="132"/>
      <c r="K200" s="65"/>
      <c r="L200" s="65"/>
      <c r="M200" s="81"/>
      <c r="N200" s="81"/>
      <c r="O200" s="221"/>
      <c r="P200" s="83"/>
      <c r="Q200" s="84"/>
      <c r="R200" s="157"/>
      <c r="S200" s="158"/>
      <c r="T200" s="92">
        <v>0</v>
      </c>
      <c r="U200" s="93">
        <v>10</v>
      </c>
      <c r="V200" s="80"/>
      <c r="W200" s="65"/>
      <c r="X200" s="65"/>
      <c r="Y200" s="81"/>
      <c r="Z200" s="81"/>
      <c r="AA200" s="221"/>
      <c r="AB200" s="83"/>
      <c r="AC200" s="84"/>
      <c r="AD200" s="157"/>
      <c r="AE200" s="158"/>
      <c r="AF200" s="92">
        <v>0</v>
      </c>
      <c r="AG200" s="93">
        <v>10</v>
      </c>
      <c r="AH200" s="80"/>
      <c r="AI200" s="65"/>
      <c r="AJ200" s="65"/>
      <c r="AK200" s="81"/>
      <c r="AL200" s="81"/>
      <c r="AM200" s="221"/>
      <c r="AN200" s="83"/>
      <c r="AO200" s="84"/>
      <c r="AP200" s="157"/>
      <c r="AR200" s="85"/>
      <c r="AS200" s="159"/>
      <c r="AT200" s="50"/>
    </row>
    <row r="201" spans="1:46" ht="88.5" hidden="1" customHeight="1" outlineLevel="1" x14ac:dyDescent="0.2">
      <c r="A201" s="58"/>
      <c r="B201" s="220"/>
      <c r="C201" s="75"/>
      <c r="D201" s="227" t="s">
        <v>79</v>
      </c>
      <c r="E201" s="103" t="s">
        <v>344</v>
      </c>
      <c r="F201" s="157"/>
      <c r="G201" s="158"/>
      <c r="H201" s="92">
        <v>0</v>
      </c>
      <c r="I201" s="93">
        <v>20</v>
      </c>
      <c r="J201" s="132"/>
      <c r="K201" s="65"/>
      <c r="L201" s="65"/>
      <c r="M201" s="81"/>
      <c r="N201" s="81"/>
      <c r="O201" s="221"/>
      <c r="P201" s="83"/>
      <c r="Q201" s="84"/>
      <c r="R201" s="157"/>
      <c r="S201" s="158"/>
      <c r="T201" s="92">
        <v>0</v>
      </c>
      <c r="U201" s="93">
        <v>20</v>
      </c>
      <c r="V201" s="80"/>
      <c r="W201" s="65"/>
      <c r="X201" s="65"/>
      <c r="Y201" s="81"/>
      <c r="Z201" s="81"/>
      <c r="AA201" s="221"/>
      <c r="AB201" s="83"/>
      <c r="AC201" s="84"/>
      <c r="AD201" s="157"/>
      <c r="AE201" s="158"/>
      <c r="AF201" s="92">
        <v>0</v>
      </c>
      <c r="AG201" s="93">
        <v>20</v>
      </c>
      <c r="AH201" s="80"/>
      <c r="AI201" s="65"/>
      <c r="AJ201" s="65"/>
      <c r="AK201" s="81"/>
      <c r="AL201" s="81"/>
      <c r="AM201" s="221"/>
      <c r="AN201" s="83"/>
      <c r="AO201" s="84"/>
      <c r="AP201" s="157"/>
      <c r="AR201" s="85"/>
      <c r="AS201" s="159"/>
      <c r="AT201" s="50"/>
    </row>
    <row r="202" spans="1:46" ht="12.75" hidden="1" customHeight="1" outlineLevel="1" x14ac:dyDescent="0.2">
      <c r="A202" s="58"/>
      <c r="B202" s="220"/>
      <c r="C202" s="75">
        <v>2</v>
      </c>
      <c r="D202" s="95" t="s">
        <v>345</v>
      </c>
      <c r="E202" s="96"/>
      <c r="F202" s="97"/>
      <c r="G202" s="78">
        <f>SUM(H203:H207)</f>
        <v>0</v>
      </c>
      <c r="H202" s="64"/>
      <c r="I202" s="65">
        <v>50</v>
      </c>
      <c r="J202" s="132"/>
      <c r="K202" s="65"/>
      <c r="L202" s="65"/>
      <c r="M202" s="81"/>
      <c r="N202" s="81"/>
      <c r="O202" s="221"/>
      <c r="P202" s="83"/>
      <c r="Q202" s="84"/>
      <c r="R202" s="97"/>
      <c r="S202" s="78">
        <f>SUM(T203:T207)</f>
        <v>0</v>
      </c>
      <c r="T202" s="64"/>
      <c r="U202" s="65">
        <v>50</v>
      </c>
      <c r="V202" s="80"/>
      <c r="W202" s="65"/>
      <c r="X202" s="65"/>
      <c r="Y202" s="81"/>
      <c r="Z202" s="81"/>
      <c r="AA202" s="221"/>
      <c r="AB202" s="83"/>
      <c r="AC202" s="84"/>
      <c r="AD202" s="97"/>
      <c r="AE202" s="78">
        <f>SUM(AF203:AF207)</f>
        <v>0</v>
      </c>
      <c r="AF202" s="64"/>
      <c r="AG202" s="65">
        <v>50</v>
      </c>
      <c r="AH202" s="80"/>
      <c r="AI202" s="65"/>
      <c r="AJ202" s="65"/>
      <c r="AK202" s="81"/>
      <c r="AL202" s="81"/>
      <c r="AM202" s="221"/>
      <c r="AN202" s="83"/>
      <c r="AO202" s="84"/>
      <c r="AP202" s="97"/>
      <c r="AR202" s="85"/>
      <c r="AS202" s="98"/>
      <c r="AT202" s="50"/>
    </row>
    <row r="203" spans="1:46" ht="63.75" hidden="1" customHeight="1" outlineLevel="1" x14ac:dyDescent="0.2">
      <c r="A203" s="58"/>
      <c r="B203" s="220"/>
      <c r="C203" s="75"/>
      <c r="D203" s="88" t="s">
        <v>247</v>
      </c>
      <c r="E203" s="103" t="s">
        <v>346</v>
      </c>
      <c r="F203" s="157"/>
      <c r="G203" s="158"/>
      <c r="H203" s="92">
        <v>0</v>
      </c>
      <c r="I203" s="93">
        <v>10</v>
      </c>
      <c r="J203" s="132"/>
      <c r="K203" s="65"/>
      <c r="L203" s="65"/>
      <c r="M203" s="81"/>
      <c r="N203" s="81"/>
      <c r="O203" s="221"/>
      <c r="P203" s="83"/>
      <c r="Q203" s="84"/>
      <c r="R203" s="157"/>
      <c r="S203" s="158"/>
      <c r="T203" s="92">
        <v>0</v>
      </c>
      <c r="U203" s="93">
        <v>10</v>
      </c>
      <c r="V203" s="80"/>
      <c r="W203" s="65"/>
      <c r="X203" s="65"/>
      <c r="Y203" s="81"/>
      <c r="Z203" s="81"/>
      <c r="AA203" s="221"/>
      <c r="AB203" s="83"/>
      <c r="AC203" s="84"/>
      <c r="AD203" s="157"/>
      <c r="AE203" s="158"/>
      <c r="AF203" s="92">
        <v>0</v>
      </c>
      <c r="AG203" s="93">
        <v>10</v>
      </c>
      <c r="AH203" s="80"/>
      <c r="AI203" s="65"/>
      <c r="AJ203" s="65"/>
      <c r="AK203" s="81"/>
      <c r="AL203" s="81"/>
      <c r="AM203" s="221"/>
      <c r="AN203" s="83"/>
      <c r="AO203" s="84"/>
      <c r="AP203" s="157"/>
      <c r="AR203" s="85"/>
      <c r="AS203" s="159"/>
      <c r="AT203" s="50"/>
    </row>
    <row r="204" spans="1:46" ht="51" hidden="1" customHeight="1" outlineLevel="1" x14ac:dyDescent="0.2">
      <c r="A204" s="58"/>
      <c r="B204" s="220"/>
      <c r="C204" s="75"/>
      <c r="D204" s="88" t="s">
        <v>87</v>
      </c>
      <c r="E204" s="193" t="s">
        <v>347</v>
      </c>
      <c r="F204" s="194"/>
      <c r="G204" s="195"/>
      <c r="H204" s="92">
        <v>0</v>
      </c>
      <c r="I204" s="93">
        <v>10</v>
      </c>
      <c r="J204" s="132"/>
      <c r="K204" s="65"/>
      <c r="L204" s="65"/>
      <c r="M204" s="81"/>
      <c r="N204" s="81"/>
      <c r="O204" s="221"/>
      <c r="P204" s="83"/>
      <c r="Q204" s="84"/>
      <c r="R204" s="194"/>
      <c r="S204" s="195"/>
      <c r="T204" s="92">
        <v>0</v>
      </c>
      <c r="U204" s="93">
        <v>10</v>
      </c>
      <c r="V204" s="80"/>
      <c r="W204" s="65"/>
      <c r="X204" s="65"/>
      <c r="Y204" s="81"/>
      <c r="Z204" s="81"/>
      <c r="AA204" s="221"/>
      <c r="AB204" s="83"/>
      <c r="AC204" s="84"/>
      <c r="AD204" s="194"/>
      <c r="AE204" s="195"/>
      <c r="AF204" s="92">
        <v>0</v>
      </c>
      <c r="AG204" s="93">
        <v>10</v>
      </c>
      <c r="AH204" s="80"/>
      <c r="AI204" s="65"/>
      <c r="AJ204" s="65"/>
      <c r="AK204" s="81"/>
      <c r="AL204" s="81"/>
      <c r="AM204" s="221"/>
      <c r="AN204" s="83"/>
      <c r="AO204" s="84"/>
      <c r="AP204" s="194"/>
      <c r="AR204" s="85"/>
      <c r="AS204" s="196"/>
      <c r="AT204" s="50"/>
    </row>
    <row r="205" spans="1:46" ht="51" hidden="1" customHeight="1" outlineLevel="1" x14ac:dyDescent="0.2">
      <c r="A205" s="58"/>
      <c r="B205" s="220"/>
      <c r="C205" s="75"/>
      <c r="D205" s="88" t="s">
        <v>119</v>
      </c>
      <c r="E205" s="103" t="s">
        <v>348</v>
      </c>
      <c r="F205" s="157"/>
      <c r="G205" s="158"/>
      <c r="H205" s="92">
        <v>0</v>
      </c>
      <c r="I205" s="93">
        <v>10</v>
      </c>
      <c r="J205" s="132"/>
      <c r="K205" s="65"/>
      <c r="L205" s="65"/>
      <c r="M205" s="81"/>
      <c r="N205" s="81"/>
      <c r="O205" s="221"/>
      <c r="P205" s="83"/>
      <c r="Q205" s="84"/>
      <c r="R205" s="157"/>
      <c r="S205" s="158"/>
      <c r="T205" s="92">
        <v>0</v>
      </c>
      <c r="U205" s="93">
        <v>10</v>
      </c>
      <c r="V205" s="80"/>
      <c r="W205" s="65"/>
      <c r="X205" s="65"/>
      <c r="Y205" s="81"/>
      <c r="Z205" s="81"/>
      <c r="AA205" s="221"/>
      <c r="AB205" s="83"/>
      <c r="AC205" s="84"/>
      <c r="AD205" s="157"/>
      <c r="AE205" s="158"/>
      <c r="AF205" s="92">
        <v>0</v>
      </c>
      <c r="AG205" s="93">
        <v>10</v>
      </c>
      <c r="AH205" s="80"/>
      <c r="AI205" s="65"/>
      <c r="AJ205" s="65"/>
      <c r="AK205" s="81"/>
      <c r="AL205" s="81"/>
      <c r="AM205" s="221"/>
      <c r="AN205" s="83"/>
      <c r="AO205" s="84"/>
      <c r="AP205" s="157"/>
      <c r="AR205" s="85"/>
      <c r="AS205" s="159"/>
      <c r="AT205" s="50"/>
    </row>
    <row r="206" spans="1:46" ht="87.75" hidden="1" customHeight="1" outlineLevel="1" x14ac:dyDescent="0.2">
      <c r="A206" s="58"/>
      <c r="B206" s="220"/>
      <c r="C206" s="75"/>
      <c r="D206" s="88" t="s">
        <v>121</v>
      </c>
      <c r="E206" s="193" t="s">
        <v>349</v>
      </c>
      <c r="F206" s="194"/>
      <c r="G206" s="195"/>
      <c r="H206" s="92">
        <v>0</v>
      </c>
      <c r="I206" s="93">
        <v>12</v>
      </c>
      <c r="J206" s="132"/>
      <c r="K206" s="65"/>
      <c r="L206" s="65"/>
      <c r="M206" s="81"/>
      <c r="N206" s="81"/>
      <c r="O206" s="221"/>
      <c r="P206" s="83"/>
      <c r="Q206" s="84"/>
      <c r="R206" s="194"/>
      <c r="S206" s="195"/>
      <c r="T206" s="92">
        <v>0</v>
      </c>
      <c r="U206" s="93">
        <v>12</v>
      </c>
      <c r="V206" s="80"/>
      <c r="W206" s="65"/>
      <c r="X206" s="65"/>
      <c r="Y206" s="81"/>
      <c r="Z206" s="81"/>
      <c r="AA206" s="221"/>
      <c r="AB206" s="83"/>
      <c r="AC206" s="84"/>
      <c r="AD206" s="194"/>
      <c r="AE206" s="195"/>
      <c r="AF206" s="92">
        <v>0</v>
      </c>
      <c r="AG206" s="93">
        <v>12</v>
      </c>
      <c r="AH206" s="80"/>
      <c r="AI206" s="65"/>
      <c r="AJ206" s="65"/>
      <c r="AK206" s="81"/>
      <c r="AL206" s="81"/>
      <c r="AM206" s="221"/>
      <c r="AN206" s="83"/>
      <c r="AO206" s="84"/>
      <c r="AP206" s="194"/>
      <c r="AR206" s="85"/>
      <c r="AS206" s="196"/>
      <c r="AT206" s="50"/>
    </row>
    <row r="207" spans="1:46" ht="89.25" hidden="1" customHeight="1" outlineLevel="1" x14ac:dyDescent="0.2">
      <c r="A207" s="58"/>
      <c r="B207" s="220"/>
      <c r="C207" s="75"/>
      <c r="D207" s="88" t="s">
        <v>350</v>
      </c>
      <c r="E207" s="103" t="s">
        <v>351</v>
      </c>
      <c r="F207" s="157"/>
      <c r="G207" s="158"/>
      <c r="H207" s="92">
        <v>0</v>
      </c>
      <c r="I207" s="93">
        <v>8</v>
      </c>
      <c r="J207" s="132"/>
      <c r="K207" s="65"/>
      <c r="L207" s="65"/>
      <c r="M207" s="81"/>
      <c r="N207" s="81"/>
      <c r="O207" s="221"/>
      <c r="P207" s="83"/>
      <c r="Q207" s="84"/>
      <c r="R207" s="157"/>
      <c r="S207" s="158"/>
      <c r="T207" s="92">
        <v>0</v>
      </c>
      <c r="U207" s="93">
        <v>8</v>
      </c>
      <c r="V207" s="80"/>
      <c r="W207" s="65"/>
      <c r="X207" s="65"/>
      <c r="Y207" s="81"/>
      <c r="Z207" s="81"/>
      <c r="AA207" s="221"/>
      <c r="AB207" s="83"/>
      <c r="AC207" s="84"/>
      <c r="AD207" s="157"/>
      <c r="AE207" s="158"/>
      <c r="AF207" s="92">
        <v>0</v>
      </c>
      <c r="AG207" s="93">
        <v>8</v>
      </c>
      <c r="AH207" s="80"/>
      <c r="AI207" s="65"/>
      <c r="AJ207" s="65"/>
      <c r="AK207" s="81"/>
      <c r="AL207" s="81"/>
      <c r="AM207" s="221"/>
      <c r="AN207" s="83"/>
      <c r="AO207" s="84"/>
      <c r="AP207" s="157"/>
      <c r="AR207" s="85"/>
      <c r="AS207" s="159"/>
      <c r="AT207" s="50"/>
    </row>
    <row r="208" spans="1:46" ht="12.75" hidden="1" customHeight="1" outlineLevel="1" x14ac:dyDescent="0.2">
      <c r="A208" s="58"/>
      <c r="B208" s="220"/>
      <c r="C208" s="75" t="s">
        <v>95</v>
      </c>
      <c r="D208" s="95" t="s">
        <v>352</v>
      </c>
      <c r="E208" s="96"/>
      <c r="F208" s="97"/>
      <c r="G208" s="78">
        <f>SUM(H209:H210)</f>
        <v>0</v>
      </c>
      <c r="H208" s="64"/>
      <c r="I208" s="65">
        <v>10</v>
      </c>
      <c r="J208" s="132"/>
      <c r="K208" s="65"/>
      <c r="L208" s="65"/>
      <c r="M208" s="81"/>
      <c r="N208" s="81"/>
      <c r="O208" s="221"/>
      <c r="P208" s="83"/>
      <c r="Q208" s="84"/>
      <c r="R208" s="97"/>
      <c r="S208" s="78">
        <f>SUM(T209:T210)</f>
        <v>0</v>
      </c>
      <c r="T208" s="64"/>
      <c r="U208" s="65">
        <v>10</v>
      </c>
      <c r="V208" s="80"/>
      <c r="W208" s="65"/>
      <c r="X208" s="65"/>
      <c r="Y208" s="81"/>
      <c r="Z208" s="81"/>
      <c r="AA208" s="221"/>
      <c r="AB208" s="83"/>
      <c r="AC208" s="84"/>
      <c r="AD208" s="97"/>
      <c r="AE208" s="78">
        <f>SUM(AF209:AF210)</f>
        <v>0</v>
      </c>
      <c r="AF208" s="64"/>
      <c r="AG208" s="65">
        <v>10</v>
      </c>
      <c r="AH208" s="80"/>
      <c r="AI208" s="65"/>
      <c r="AJ208" s="65"/>
      <c r="AK208" s="81"/>
      <c r="AL208" s="81"/>
      <c r="AM208" s="221"/>
      <c r="AN208" s="83"/>
      <c r="AO208" s="84"/>
      <c r="AP208" s="97"/>
      <c r="AR208" s="85"/>
      <c r="AS208" s="98"/>
      <c r="AT208" s="50"/>
    </row>
    <row r="209" spans="1:46" ht="25.5" hidden="1" customHeight="1" outlineLevel="1" x14ac:dyDescent="0.2">
      <c r="A209" s="58"/>
      <c r="B209" s="220"/>
      <c r="C209" s="75"/>
      <c r="D209" s="88" t="s">
        <v>353</v>
      </c>
      <c r="E209" s="103" t="s">
        <v>354</v>
      </c>
      <c r="F209" s="157"/>
      <c r="G209" s="158"/>
      <c r="H209" s="92">
        <v>0</v>
      </c>
      <c r="I209" s="93">
        <v>5</v>
      </c>
      <c r="J209" s="132"/>
      <c r="K209" s="65"/>
      <c r="L209" s="65"/>
      <c r="M209" s="81"/>
      <c r="N209" s="81"/>
      <c r="O209" s="221"/>
      <c r="P209" s="83"/>
      <c r="Q209" s="84"/>
      <c r="R209" s="157"/>
      <c r="S209" s="158"/>
      <c r="T209" s="92">
        <v>0</v>
      </c>
      <c r="U209" s="93">
        <v>5</v>
      </c>
      <c r="V209" s="80"/>
      <c r="W209" s="65"/>
      <c r="X209" s="65"/>
      <c r="Y209" s="81"/>
      <c r="Z209" s="81"/>
      <c r="AA209" s="221"/>
      <c r="AB209" s="83"/>
      <c r="AC209" s="84"/>
      <c r="AD209" s="157"/>
      <c r="AE209" s="158"/>
      <c r="AF209" s="92">
        <v>0</v>
      </c>
      <c r="AG209" s="93">
        <v>5</v>
      </c>
      <c r="AH209" s="80"/>
      <c r="AI209" s="65"/>
      <c r="AJ209" s="65"/>
      <c r="AK209" s="81"/>
      <c r="AL209" s="81"/>
      <c r="AM209" s="221"/>
      <c r="AN209" s="83"/>
      <c r="AO209" s="84"/>
      <c r="AP209" s="157"/>
      <c r="AR209" s="85"/>
      <c r="AS209" s="159"/>
      <c r="AT209" s="50"/>
    </row>
    <row r="210" spans="1:46" ht="51" hidden="1" customHeight="1" outlineLevel="1" x14ac:dyDescent="0.2">
      <c r="A210" s="58"/>
      <c r="B210" s="220"/>
      <c r="C210" s="75"/>
      <c r="D210" s="88" t="s">
        <v>355</v>
      </c>
      <c r="E210" s="103" t="s">
        <v>356</v>
      </c>
      <c r="F210" s="157"/>
      <c r="G210" s="158"/>
      <c r="H210" s="92">
        <v>0</v>
      </c>
      <c r="I210" s="93">
        <v>5</v>
      </c>
      <c r="J210" s="132"/>
      <c r="K210" s="65"/>
      <c r="L210" s="65"/>
      <c r="M210" s="81"/>
      <c r="N210" s="81"/>
      <c r="O210" s="221"/>
      <c r="P210" s="83"/>
      <c r="Q210" s="84"/>
      <c r="R210" s="157"/>
      <c r="S210" s="158"/>
      <c r="T210" s="92">
        <v>0</v>
      </c>
      <c r="U210" s="93">
        <v>5</v>
      </c>
      <c r="V210" s="80"/>
      <c r="W210" s="65"/>
      <c r="X210" s="65"/>
      <c r="Y210" s="81"/>
      <c r="Z210" s="81"/>
      <c r="AA210" s="221"/>
      <c r="AB210" s="83"/>
      <c r="AC210" s="84"/>
      <c r="AD210" s="157"/>
      <c r="AE210" s="158"/>
      <c r="AF210" s="92">
        <v>0</v>
      </c>
      <c r="AG210" s="93">
        <v>5</v>
      </c>
      <c r="AH210" s="80"/>
      <c r="AI210" s="65"/>
      <c r="AJ210" s="65"/>
      <c r="AK210" s="81"/>
      <c r="AL210" s="81"/>
      <c r="AM210" s="221"/>
      <c r="AN210" s="83"/>
      <c r="AO210" s="84"/>
      <c r="AP210" s="157"/>
      <c r="AR210" s="85"/>
      <c r="AS210" s="159"/>
      <c r="AT210" s="50"/>
    </row>
    <row r="211" spans="1:46" ht="12.75" hidden="1" customHeight="1" outlineLevel="1" x14ac:dyDescent="0.2">
      <c r="A211" s="58"/>
      <c r="B211" s="220"/>
      <c r="C211" s="75" t="s">
        <v>138</v>
      </c>
      <c r="D211" s="228" t="s">
        <v>357</v>
      </c>
      <c r="E211" s="229"/>
      <c r="F211" s="230"/>
      <c r="G211" s="231">
        <f>SUM(H212:H213)</f>
        <v>0</v>
      </c>
      <c r="H211" s="64"/>
      <c r="I211" s="232">
        <v>10</v>
      </c>
      <c r="J211" s="132"/>
      <c r="K211" s="65"/>
      <c r="L211" s="65"/>
      <c r="M211" s="81"/>
      <c r="N211" s="81"/>
      <c r="O211" s="221"/>
      <c r="P211" s="83"/>
      <c r="Q211" s="84"/>
      <c r="R211" s="230"/>
      <c r="S211" s="231">
        <f>SUM(T212:T213)</f>
        <v>0</v>
      </c>
      <c r="T211" s="64"/>
      <c r="U211" s="232">
        <v>10</v>
      </c>
      <c r="V211" s="80"/>
      <c r="W211" s="65"/>
      <c r="X211" s="65"/>
      <c r="Y211" s="81"/>
      <c r="Z211" s="81"/>
      <c r="AA211" s="221"/>
      <c r="AB211" s="83"/>
      <c r="AC211" s="84"/>
      <c r="AD211" s="230"/>
      <c r="AE211" s="231">
        <f>SUM(AF212:AF213)</f>
        <v>0</v>
      </c>
      <c r="AF211" s="64"/>
      <c r="AG211" s="232">
        <v>10</v>
      </c>
      <c r="AH211" s="80"/>
      <c r="AI211" s="65"/>
      <c r="AJ211" s="65"/>
      <c r="AK211" s="81"/>
      <c r="AL211" s="81"/>
      <c r="AM211" s="221"/>
      <c r="AN211" s="83"/>
      <c r="AO211" s="84"/>
      <c r="AP211" s="230"/>
      <c r="AR211" s="85"/>
      <c r="AS211" s="233"/>
      <c r="AT211" s="50"/>
    </row>
    <row r="212" spans="1:46" ht="47.25" hidden="1" customHeight="1" outlineLevel="1" x14ac:dyDescent="0.2">
      <c r="A212" s="58"/>
      <c r="B212" s="220"/>
      <c r="C212" s="75"/>
      <c r="D212" s="88" t="s">
        <v>358</v>
      </c>
      <c r="E212" s="103" t="s">
        <v>359</v>
      </c>
      <c r="F212" s="157"/>
      <c r="G212" s="158"/>
      <c r="H212" s="128">
        <v>0</v>
      </c>
      <c r="I212" s="232">
        <v>5</v>
      </c>
      <c r="J212" s="132"/>
      <c r="K212" s="65"/>
      <c r="L212" s="65"/>
      <c r="M212" s="81"/>
      <c r="N212" s="81"/>
      <c r="O212" s="221"/>
      <c r="P212" s="83"/>
      <c r="Q212" s="84"/>
      <c r="R212" s="157"/>
      <c r="S212" s="158"/>
      <c r="T212" s="128">
        <v>0</v>
      </c>
      <c r="U212" s="232">
        <v>5</v>
      </c>
      <c r="V212" s="80"/>
      <c r="W212" s="65"/>
      <c r="X212" s="65"/>
      <c r="Y212" s="81"/>
      <c r="Z212" s="81"/>
      <c r="AA212" s="221"/>
      <c r="AB212" s="83"/>
      <c r="AC212" s="84"/>
      <c r="AD212" s="157"/>
      <c r="AE212" s="158"/>
      <c r="AF212" s="128">
        <v>0</v>
      </c>
      <c r="AG212" s="232">
        <v>5</v>
      </c>
      <c r="AH212" s="80"/>
      <c r="AI212" s="65"/>
      <c r="AJ212" s="65"/>
      <c r="AK212" s="81"/>
      <c r="AL212" s="81"/>
      <c r="AM212" s="221"/>
      <c r="AN212" s="83"/>
      <c r="AO212" s="84"/>
      <c r="AP212" s="157"/>
      <c r="AR212" s="85"/>
      <c r="AS212" s="159"/>
      <c r="AT212" s="50"/>
    </row>
    <row r="213" spans="1:46" ht="47.25" hidden="1" customHeight="1" outlineLevel="1" x14ac:dyDescent="0.2">
      <c r="A213" s="58"/>
      <c r="B213" s="220"/>
      <c r="C213" s="75"/>
      <c r="D213" s="88" t="s">
        <v>360</v>
      </c>
      <c r="E213" s="103" t="s">
        <v>361</v>
      </c>
      <c r="F213" s="157"/>
      <c r="G213" s="158"/>
      <c r="H213" s="128">
        <v>0</v>
      </c>
      <c r="I213" s="232">
        <v>5</v>
      </c>
      <c r="J213" s="132"/>
      <c r="K213" s="65"/>
      <c r="L213" s="65"/>
      <c r="M213" s="81"/>
      <c r="N213" s="81"/>
      <c r="O213" s="221"/>
      <c r="P213" s="83"/>
      <c r="Q213" s="84"/>
      <c r="R213" s="157"/>
      <c r="S213" s="158"/>
      <c r="T213" s="128">
        <v>0</v>
      </c>
      <c r="U213" s="232">
        <v>5</v>
      </c>
      <c r="V213" s="80"/>
      <c r="W213" s="65"/>
      <c r="X213" s="65"/>
      <c r="Y213" s="81"/>
      <c r="Z213" s="81"/>
      <c r="AA213" s="221"/>
      <c r="AB213" s="83"/>
      <c r="AC213" s="84"/>
      <c r="AD213" s="157"/>
      <c r="AE213" s="158"/>
      <c r="AF213" s="128">
        <v>0</v>
      </c>
      <c r="AG213" s="232">
        <v>5</v>
      </c>
      <c r="AH213" s="80"/>
      <c r="AI213" s="65"/>
      <c r="AJ213" s="65"/>
      <c r="AK213" s="81"/>
      <c r="AL213" s="81"/>
      <c r="AM213" s="221"/>
      <c r="AN213" s="83"/>
      <c r="AO213" s="84"/>
      <c r="AP213" s="157"/>
      <c r="AR213" s="85"/>
      <c r="AS213" s="159"/>
      <c r="AT213" s="50"/>
    </row>
    <row r="214" spans="1:46" ht="12.75" hidden="1" customHeight="1" outlineLevel="1" x14ac:dyDescent="0.2">
      <c r="A214" s="58"/>
      <c r="B214" s="220"/>
      <c r="C214" s="75" t="s">
        <v>141</v>
      </c>
      <c r="D214" s="228" t="s">
        <v>362</v>
      </c>
      <c r="E214" s="229"/>
      <c r="F214" s="230"/>
      <c r="G214" s="231">
        <f>SUM(H215)</f>
        <v>0</v>
      </c>
      <c r="H214" s="64"/>
      <c r="I214" s="232">
        <v>10</v>
      </c>
      <c r="J214" s="132"/>
      <c r="K214" s="65"/>
      <c r="L214" s="65"/>
      <c r="M214" s="81"/>
      <c r="N214" s="81"/>
      <c r="O214" s="221"/>
      <c r="P214" s="83"/>
      <c r="Q214" s="84"/>
      <c r="R214" s="230"/>
      <c r="S214" s="231">
        <f>SUM(T215:T215)</f>
        <v>0</v>
      </c>
      <c r="T214" s="64"/>
      <c r="U214" s="232">
        <v>10</v>
      </c>
      <c r="V214" s="80"/>
      <c r="W214" s="65"/>
      <c r="X214" s="65"/>
      <c r="Y214" s="81"/>
      <c r="Z214" s="81"/>
      <c r="AA214" s="221"/>
      <c r="AB214" s="83"/>
      <c r="AC214" s="84"/>
      <c r="AD214" s="230"/>
      <c r="AE214" s="231">
        <f>SUM(AF215:AF215)</f>
        <v>0</v>
      </c>
      <c r="AF214" s="64"/>
      <c r="AG214" s="232">
        <v>10</v>
      </c>
      <c r="AH214" s="80"/>
      <c r="AI214" s="65"/>
      <c r="AJ214" s="65"/>
      <c r="AK214" s="81"/>
      <c r="AL214" s="81"/>
      <c r="AM214" s="221"/>
      <c r="AN214" s="83"/>
      <c r="AO214" s="84"/>
      <c r="AP214" s="230"/>
      <c r="AR214" s="85"/>
      <c r="AS214" s="233"/>
      <c r="AT214" s="50"/>
    </row>
    <row r="215" spans="1:46" ht="63.75" hidden="1" customHeight="1" outlineLevel="1" x14ac:dyDescent="0.2">
      <c r="A215" s="58"/>
      <c r="B215" s="220"/>
      <c r="C215" s="75"/>
      <c r="D215" s="88" t="s">
        <v>143</v>
      </c>
      <c r="E215" s="103" t="s">
        <v>363</v>
      </c>
      <c r="F215" s="194"/>
      <c r="G215" s="195"/>
      <c r="H215" s="128">
        <v>0</v>
      </c>
      <c r="I215" s="232">
        <v>10</v>
      </c>
      <c r="J215" s="132"/>
      <c r="K215" s="65"/>
      <c r="L215" s="65"/>
      <c r="M215" s="81"/>
      <c r="N215" s="81"/>
      <c r="O215" s="221"/>
      <c r="P215" s="83"/>
      <c r="Q215" s="84"/>
      <c r="R215" s="194"/>
      <c r="S215" s="195"/>
      <c r="T215" s="128">
        <v>0</v>
      </c>
      <c r="U215" s="232">
        <v>10</v>
      </c>
      <c r="V215" s="80"/>
      <c r="W215" s="65"/>
      <c r="X215" s="65"/>
      <c r="Y215" s="81"/>
      <c r="Z215" s="81"/>
      <c r="AA215" s="221"/>
      <c r="AB215" s="83"/>
      <c r="AC215" s="84"/>
      <c r="AD215" s="194"/>
      <c r="AE215" s="195"/>
      <c r="AF215" s="128">
        <v>0</v>
      </c>
      <c r="AG215" s="232">
        <v>10</v>
      </c>
      <c r="AH215" s="80"/>
      <c r="AI215" s="65"/>
      <c r="AJ215" s="65"/>
      <c r="AK215" s="81"/>
      <c r="AL215" s="81"/>
      <c r="AM215" s="221"/>
      <c r="AN215" s="83"/>
      <c r="AO215" s="84"/>
      <c r="AP215" s="194"/>
      <c r="AR215" s="85"/>
      <c r="AS215" s="196"/>
      <c r="AT215" s="104"/>
    </row>
    <row r="216" spans="1:46" s="10" customFormat="1" ht="21.95" customHeight="1" collapsed="1" x14ac:dyDescent="0.25">
      <c r="A216" s="58">
        <v>16</v>
      </c>
      <c r="B216" s="215" t="s">
        <v>364</v>
      </c>
      <c r="C216" s="216" t="s">
        <v>365</v>
      </c>
      <c r="D216" s="216"/>
      <c r="E216" s="217"/>
      <c r="F216" s="62"/>
      <c r="G216" s="218">
        <f>SUM(G217:G222)</f>
        <v>0</v>
      </c>
      <c r="H216" s="64"/>
      <c r="I216" s="65">
        <v>100</v>
      </c>
      <c r="J216" s="65">
        <v>3</v>
      </c>
      <c r="K216" s="65">
        <f>G216*J216</f>
        <v>0</v>
      </c>
      <c r="L216" s="65">
        <f>I216*J216</f>
        <v>300</v>
      </c>
      <c r="M216" s="81"/>
      <c r="N216" s="81"/>
      <c r="O216" s="221"/>
      <c r="P216" s="83"/>
      <c r="Q216" s="84"/>
      <c r="R216" s="62"/>
      <c r="S216" s="218">
        <f>SUM(S217:S222)</f>
        <v>0</v>
      </c>
      <c r="T216" s="64"/>
      <c r="U216" s="65">
        <v>100</v>
      </c>
      <c r="V216" s="65">
        <v>3</v>
      </c>
      <c r="W216" s="65">
        <f>S216*V216</f>
        <v>0</v>
      </c>
      <c r="X216" s="65">
        <f>U216*V216</f>
        <v>300</v>
      </c>
      <c r="Y216" s="81"/>
      <c r="Z216" s="81"/>
      <c r="AA216" s="221"/>
      <c r="AB216" s="83"/>
      <c r="AC216" s="84"/>
      <c r="AD216" s="62"/>
      <c r="AE216" s="218">
        <f>SUM(AE217:AE222)</f>
        <v>0</v>
      </c>
      <c r="AF216" s="64"/>
      <c r="AG216" s="65">
        <v>100</v>
      </c>
      <c r="AH216" s="65">
        <v>3</v>
      </c>
      <c r="AI216" s="65">
        <f>AE216*AH216</f>
        <v>0</v>
      </c>
      <c r="AJ216" s="65">
        <f>AG216*AH216</f>
        <v>300</v>
      </c>
      <c r="AK216" s="81"/>
      <c r="AL216" s="81"/>
      <c r="AM216" s="221"/>
      <c r="AN216" s="83"/>
      <c r="AO216" s="84"/>
      <c r="AP216" s="62"/>
      <c r="AQ216" s="70"/>
      <c r="AR216" s="85"/>
      <c r="AS216" s="72"/>
      <c r="AT216" s="73"/>
    </row>
    <row r="217" spans="1:46" ht="12.75" hidden="1" customHeight="1" outlineLevel="1" x14ac:dyDescent="0.2">
      <c r="A217" s="58"/>
      <c r="B217" s="220"/>
      <c r="C217" s="75" t="s">
        <v>77</v>
      </c>
      <c r="D217" s="183" t="s">
        <v>366</v>
      </c>
      <c r="E217" s="222"/>
      <c r="F217" s="223"/>
      <c r="G217" s="224">
        <f>SUM(H218)</f>
        <v>0</v>
      </c>
      <c r="H217" s="79"/>
      <c r="I217" s="65">
        <v>40</v>
      </c>
      <c r="J217" s="132"/>
      <c r="K217" s="65"/>
      <c r="L217" s="65"/>
      <c r="M217" s="81"/>
      <c r="N217" s="81"/>
      <c r="O217" s="221"/>
      <c r="P217" s="83"/>
      <c r="Q217" s="84"/>
      <c r="R217" s="223"/>
      <c r="S217" s="224">
        <f>SUM(T218)</f>
        <v>0</v>
      </c>
      <c r="T217" s="79"/>
      <c r="U217" s="65">
        <v>40</v>
      </c>
      <c r="V217" s="80"/>
      <c r="W217" s="65"/>
      <c r="X217" s="65"/>
      <c r="Y217" s="81"/>
      <c r="Z217" s="81"/>
      <c r="AA217" s="221"/>
      <c r="AB217" s="83"/>
      <c r="AC217" s="84"/>
      <c r="AD217" s="223"/>
      <c r="AE217" s="224">
        <f>SUM(AF218)</f>
        <v>0</v>
      </c>
      <c r="AF217" s="79"/>
      <c r="AG217" s="65">
        <v>40</v>
      </c>
      <c r="AH217" s="80"/>
      <c r="AI217" s="65"/>
      <c r="AJ217" s="65"/>
      <c r="AK217" s="81"/>
      <c r="AL217" s="81"/>
      <c r="AM217" s="221"/>
      <c r="AN217" s="83"/>
      <c r="AO217" s="84"/>
      <c r="AP217" s="223"/>
      <c r="AR217" s="85"/>
      <c r="AS217" s="225"/>
      <c r="AT217" s="87"/>
    </row>
    <row r="218" spans="1:46" ht="76.5" hidden="1" customHeight="1" outlineLevel="1" x14ac:dyDescent="0.2">
      <c r="A218" s="58" t="s">
        <v>246</v>
      </c>
      <c r="B218" s="220"/>
      <c r="C218" s="75"/>
      <c r="D218" s="88" t="s">
        <v>77</v>
      </c>
      <c r="E218" s="103" t="s">
        <v>367</v>
      </c>
      <c r="F218" s="194"/>
      <c r="G218" s="195"/>
      <c r="H218" s="92">
        <v>0</v>
      </c>
      <c r="I218" s="93">
        <v>40</v>
      </c>
      <c r="J218" s="132"/>
      <c r="K218" s="65"/>
      <c r="L218" s="65"/>
      <c r="M218" s="81"/>
      <c r="N218" s="81"/>
      <c r="O218" s="221"/>
      <c r="P218" s="83"/>
      <c r="Q218" s="84"/>
      <c r="R218" s="194"/>
      <c r="S218" s="195"/>
      <c r="T218" s="92">
        <v>0</v>
      </c>
      <c r="U218" s="93">
        <v>40</v>
      </c>
      <c r="V218" s="80"/>
      <c r="W218" s="65"/>
      <c r="X218" s="65"/>
      <c r="Y218" s="81"/>
      <c r="Z218" s="81"/>
      <c r="AA218" s="221"/>
      <c r="AB218" s="83"/>
      <c r="AC218" s="84"/>
      <c r="AD218" s="194"/>
      <c r="AE218" s="195"/>
      <c r="AF218" s="92">
        <v>0</v>
      </c>
      <c r="AG218" s="93">
        <v>40</v>
      </c>
      <c r="AH218" s="80"/>
      <c r="AI218" s="65"/>
      <c r="AJ218" s="65"/>
      <c r="AK218" s="81"/>
      <c r="AL218" s="81"/>
      <c r="AM218" s="221"/>
      <c r="AN218" s="83"/>
      <c r="AO218" s="84"/>
      <c r="AP218" s="194"/>
      <c r="AR218" s="85"/>
      <c r="AS218" s="196"/>
      <c r="AT218" s="50"/>
    </row>
    <row r="219" spans="1:46" ht="12.75" hidden="1" customHeight="1" outlineLevel="1" x14ac:dyDescent="0.2">
      <c r="A219" s="58"/>
      <c r="B219" s="220"/>
      <c r="C219" s="75" t="s">
        <v>83</v>
      </c>
      <c r="D219" s="95" t="s">
        <v>368</v>
      </c>
      <c r="E219" s="96"/>
      <c r="F219" s="97"/>
      <c r="G219" s="78">
        <f>SUM(H220)</f>
        <v>0</v>
      </c>
      <c r="H219" s="64"/>
      <c r="I219" s="65">
        <v>40</v>
      </c>
      <c r="J219" s="132"/>
      <c r="K219" s="65"/>
      <c r="L219" s="65"/>
      <c r="M219" s="81"/>
      <c r="N219" s="81"/>
      <c r="O219" s="221"/>
      <c r="P219" s="83"/>
      <c r="Q219" s="84"/>
      <c r="R219" s="97"/>
      <c r="S219" s="78">
        <f>SUM(T220)</f>
        <v>0</v>
      </c>
      <c r="T219" s="64"/>
      <c r="U219" s="65">
        <v>40</v>
      </c>
      <c r="V219" s="80"/>
      <c r="W219" s="65"/>
      <c r="X219" s="65"/>
      <c r="Y219" s="81"/>
      <c r="Z219" s="81"/>
      <c r="AA219" s="221"/>
      <c r="AB219" s="83"/>
      <c r="AC219" s="84"/>
      <c r="AD219" s="97"/>
      <c r="AE219" s="78">
        <f>SUM(AF220)</f>
        <v>0</v>
      </c>
      <c r="AF219" s="64"/>
      <c r="AG219" s="65">
        <v>40</v>
      </c>
      <c r="AH219" s="80"/>
      <c r="AI219" s="65"/>
      <c r="AJ219" s="65"/>
      <c r="AK219" s="81"/>
      <c r="AL219" s="81"/>
      <c r="AM219" s="221"/>
      <c r="AN219" s="83"/>
      <c r="AO219" s="84"/>
      <c r="AP219" s="97"/>
      <c r="AR219" s="85"/>
      <c r="AS219" s="98"/>
      <c r="AT219" s="50"/>
    </row>
    <row r="220" spans="1:46" ht="38.25" hidden="1" customHeight="1" outlineLevel="1" x14ac:dyDescent="0.2">
      <c r="A220" s="58" t="s">
        <v>246</v>
      </c>
      <c r="B220" s="220"/>
      <c r="C220" s="75"/>
      <c r="D220" s="88" t="s">
        <v>83</v>
      </c>
      <c r="E220" s="103" t="s">
        <v>369</v>
      </c>
      <c r="F220" s="157"/>
      <c r="G220" s="158"/>
      <c r="H220" s="92">
        <v>0</v>
      </c>
      <c r="I220" s="93">
        <v>40</v>
      </c>
      <c r="J220" s="132"/>
      <c r="K220" s="65"/>
      <c r="L220" s="65"/>
      <c r="M220" s="81"/>
      <c r="N220" s="81"/>
      <c r="O220" s="221"/>
      <c r="P220" s="83"/>
      <c r="Q220" s="84"/>
      <c r="R220" s="157"/>
      <c r="S220" s="158"/>
      <c r="T220" s="92">
        <v>0</v>
      </c>
      <c r="U220" s="93">
        <v>40</v>
      </c>
      <c r="V220" s="80"/>
      <c r="W220" s="65"/>
      <c r="X220" s="65"/>
      <c r="Y220" s="81"/>
      <c r="Z220" s="81"/>
      <c r="AA220" s="221"/>
      <c r="AB220" s="83"/>
      <c r="AC220" s="84"/>
      <c r="AD220" s="157"/>
      <c r="AE220" s="158"/>
      <c r="AF220" s="92">
        <v>0</v>
      </c>
      <c r="AG220" s="93">
        <v>40</v>
      </c>
      <c r="AH220" s="80"/>
      <c r="AI220" s="65"/>
      <c r="AJ220" s="65"/>
      <c r="AK220" s="81"/>
      <c r="AL220" s="81"/>
      <c r="AM220" s="221"/>
      <c r="AN220" s="83"/>
      <c r="AO220" s="84"/>
      <c r="AP220" s="157"/>
      <c r="AR220" s="85"/>
      <c r="AS220" s="159"/>
      <c r="AT220" s="50"/>
    </row>
    <row r="221" spans="1:46" ht="12.75" hidden="1" customHeight="1" outlineLevel="1" x14ac:dyDescent="0.2">
      <c r="A221" s="58"/>
      <c r="B221" s="220"/>
      <c r="C221" s="75" t="s">
        <v>95</v>
      </c>
      <c r="D221" s="95" t="s">
        <v>370</v>
      </c>
      <c r="E221" s="96"/>
      <c r="F221" s="97"/>
      <c r="G221" s="78">
        <f>SUM(H222)</f>
        <v>0</v>
      </c>
      <c r="H221" s="64"/>
      <c r="I221" s="65">
        <v>20</v>
      </c>
      <c r="J221" s="132"/>
      <c r="K221" s="65"/>
      <c r="L221" s="65"/>
      <c r="M221" s="81"/>
      <c r="N221" s="81"/>
      <c r="O221" s="221"/>
      <c r="P221" s="83"/>
      <c r="Q221" s="84"/>
      <c r="R221" s="97"/>
      <c r="S221" s="78">
        <f>SUM(T222)</f>
        <v>0</v>
      </c>
      <c r="T221" s="64"/>
      <c r="U221" s="65">
        <v>20</v>
      </c>
      <c r="V221" s="80"/>
      <c r="W221" s="65"/>
      <c r="X221" s="65"/>
      <c r="Y221" s="81"/>
      <c r="Z221" s="81"/>
      <c r="AA221" s="221"/>
      <c r="AB221" s="83"/>
      <c r="AC221" s="84"/>
      <c r="AD221" s="97"/>
      <c r="AE221" s="78">
        <f>SUM(AF222)</f>
        <v>0</v>
      </c>
      <c r="AF221" s="64"/>
      <c r="AG221" s="65">
        <v>20</v>
      </c>
      <c r="AH221" s="80"/>
      <c r="AI221" s="65"/>
      <c r="AJ221" s="65"/>
      <c r="AK221" s="81"/>
      <c r="AL221" s="81"/>
      <c r="AM221" s="221"/>
      <c r="AN221" s="83"/>
      <c r="AO221" s="84"/>
      <c r="AP221" s="97"/>
      <c r="AR221" s="85"/>
      <c r="AS221" s="98"/>
      <c r="AT221" s="50"/>
    </row>
    <row r="222" spans="1:46" ht="51" hidden="1" customHeight="1" outlineLevel="1" x14ac:dyDescent="0.2">
      <c r="A222" s="58" t="s">
        <v>270</v>
      </c>
      <c r="B222" s="220"/>
      <c r="C222" s="75"/>
      <c r="D222" s="88" t="s">
        <v>95</v>
      </c>
      <c r="E222" s="103" t="s">
        <v>371</v>
      </c>
      <c r="F222" s="157"/>
      <c r="G222" s="158"/>
      <c r="H222" s="92">
        <v>0</v>
      </c>
      <c r="I222" s="93">
        <v>20</v>
      </c>
      <c r="J222" s="132"/>
      <c r="K222" s="65"/>
      <c r="L222" s="65"/>
      <c r="M222" s="81"/>
      <c r="N222" s="81"/>
      <c r="O222" s="221"/>
      <c r="P222" s="83"/>
      <c r="Q222" s="84"/>
      <c r="R222" s="157"/>
      <c r="S222" s="158"/>
      <c r="T222" s="92">
        <v>0</v>
      </c>
      <c r="U222" s="93">
        <v>20</v>
      </c>
      <c r="V222" s="80"/>
      <c r="W222" s="65"/>
      <c r="X222" s="65"/>
      <c r="Y222" s="81"/>
      <c r="Z222" s="81"/>
      <c r="AA222" s="221"/>
      <c r="AB222" s="83"/>
      <c r="AC222" s="84"/>
      <c r="AD222" s="157"/>
      <c r="AE222" s="158"/>
      <c r="AF222" s="92">
        <v>0</v>
      </c>
      <c r="AG222" s="93">
        <v>20</v>
      </c>
      <c r="AH222" s="80"/>
      <c r="AI222" s="65"/>
      <c r="AJ222" s="65"/>
      <c r="AK222" s="81"/>
      <c r="AL222" s="81"/>
      <c r="AM222" s="221"/>
      <c r="AN222" s="83"/>
      <c r="AO222" s="84"/>
      <c r="AP222" s="157"/>
      <c r="AR222" s="85"/>
      <c r="AS222" s="159"/>
      <c r="AT222" s="104"/>
    </row>
    <row r="223" spans="1:46" s="10" customFormat="1" ht="21.95" customHeight="1" collapsed="1" x14ac:dyDescent="0.25">
      <c r="A223" s="58">
        <v>17</v>
      </c>
      <c r="B223" s="215" t="s">
        <v>372</v>
      </c>
      <c r="C223" s="216" t="s">
        <v>373</v>
      </c>
      <c r="D223" s="216"/>
      <c r="E223" s="217"/>
      <c r="F223" s="62"/>
      <c r="G223" s="218">
        <f>SUM(G224:G233)</f>
        <v>0</v>
      </c>
      <c r="H223" s="64"/>
      <c r="I223" s="65">
        <v>100</v>
      </c>
      <c r="J223" s="65">
        <v>3</v>
      </c>
      <c r="K223" s="65">
        <f>G223*J223</f>
        <v>0</v>
      </c>
      <c r="L223" s="65">
        <f>I223*J223</f>
        <v>300</v>
      </c>
      <c r="M223" s="81"/>
      <c r="N223" s="81"/>
      <c r="O223" s="221"/>
      <c r="P223" s="83"/>
      <c r="Q223" s="84"/>
      <c r="R223" s="62"/>
      <c r="S223" s="218">
        <f>SUM(S224:S233)</f>
        <v>0</v>
      </c>
      <c r="T223" s="64"/>
      <c r="U223" s="65">
        <v>100</v>
      </c>
      <c r="V223" s="65">
        <v>3</v>
      </c>
      <c r="W223" s="65">
        <f>S223*V223</f>
        <v>0</v>
      </c>
      <c r="X223" s="65">
        <f>U223*V223</f>
        <v>300</v>
      </c>
      <c r="Y223" s="81"/>
      <c r="Z223" s="81"/>
      <c r="AA223" s="221"/>
      <c r="AB223" s="83"/>
      <c r="AC223" s="84"/>
      <c r="AD223" s="62"/>
      <c r="AE223" s="218">
        <f>SUM(AE224:AE233)</f>
        <v>0</v>
      </c>
      <c r="AF223" s="64"/>
      <c r="AG223" s="65">
        <v>100</v>
      </c>
      <c r="AH223" s="65">
        <v>3</v>
      </c>
      <c r="AI223" s="65">
        <f>AE223*AH223</f>
        <v>0</v>
      </c>
      <c r="AJ223" s="65">
        <f>AG223*AH223</f>
        <v>300</v>
      </c>
      <c r="AK223" s="81"/>
      <c r="AL223" s="81"/>
      <c r="AM223" s="221"/>
      <c r="AN223" s="83"/>
      <c r="AO223" s="84"/>
      <c r="AP223" s="62"/>
      <c r="AQ223" s="70"/>
      <c r="AR223" s="85"/>
      <c r="AS223" s="72"/>
      <c r="AT223" s="73"/>
    </row>
    <row r="224" spans="1:46" ht="12.75" hidden="1" customHeight="1" outlineLevel="1" x14ac:dyDescent="0.2">
      <c r="A224" s="58"/>
      <c r="B224" s="220"/>
      <c r="C224" s="234" t="s">
        <v>77</v>
      </c>
      <c r="D224" s="95" t="s">
        <v>374</v>
      </c>
      <c r="E224" s="96"/>
      <c r="F224" s="97"/>
      <c r="G224" s="78">
        <f>SUM(H225:H226)</f>
        <v>0</v>
      </c>
      <c r="H224" s="79"/>
      <c r="I224" s="65">
        <v>50</v>
      </c>
      <c r="J224" s="132"/>
      <c r="K224" s="65"/>
      <c r="L224" s="65"/>
      <c r="M224" s="81"/>
      <c r="N224" s="81"/>
      <c r="O224" s="221"/>
      <c r="P224" s="83"/>
      <c r="Q224" s="84"/>
      <c r="R224" s="97"/>
      <c r="S224" s="78">
        <f>SUM(T225:T226)</f>
        <v>0</v>
      </c>
      <c r="T224" s="79"/>
      <c r="U224" s="65">
        <v>50</v>
      </c>
      <c r="V224" s="80"/>
      <c r="W224" s="65"/>
      <c r="X224" s="65"/>
      <c r="Y224" s="81"/>
      <c r="Z224" s="81"/>
      <c r="AA224" s="221"/>
      <c r="AB224" s="83"/>
      <c r="AC224" s="84"/>
      <c r="AD224" s="97"/>
      <c r="AE224" s="78">
        <f>SUM(AF225:AF226)</f>
        <v>0</v>
      </c>
      <c r="AF224" s="79"/>
      <c r="AG224" s="65">
        <v>50</v>
      </c>
      <c r="AH224" s="80"/>
      <c r="AI224" s="65"/>
      <c r="AJ224" s="65"/>
      <c r="AK224" s="81"/>
      <c r="AL224" s="81"/>
      <c r="AM224" s="221"/>
      <c r="AN224" s="83"/>
      <c r="AO224" s="84"/>
      <c r="AP224" s="97"/>
      <c r="AR224" s="85"/>
      <c r="AS224" s="98"/>
      <c r="AT224" s="87"/>
    </row>
    <row r="225" spans="1:46" ht="63.75" hidden="1" customHeight="1" outlineLevel="1" x14ac:dyDescent="0.2">
      <c r="A225" s="58" t="s">
        <v>270</v>
      </c>
      <c r="B225" s="220"/>
      <c r="C225" s="234"/>
      <c r="D225" s="88" t="s">
        <v>110</v>
      </c>
      <c r="E225" s="103" t="s">
        <v>375</v>
      </c>
      <c r="F225" s="157"/>
      <c r="G225" s="158"/>
      <c r="H225" s="92">
        <v>0</v>
      </c>
      <c r="I225" s="93">
        <v>25</v>
      </c>
      <c r="J225" s="132"/>
      <c r="K225" s="65"/>
      <c r="L225" s="65"/>
      <c r="M225" s="81"/>
      <c r="N225" s="81"/>
      <c r="O225" s="221"/>
      <c r="P225" s="83"/>
      <c r="Q225" s="84"/>
      <c r="R225" s="157"/>
      <c r="S225" s="158"/>
      <c r="T225" s="92">
        <v>0</v>
      </c>
      <c r="U225" s="93">
        <v>25</v>
      </c>
      <c r="V225" s="80"/>
      <c r="W225" s="65"/>
      <c r="X225" s="65"/>
      <c r="Y225" s="81"/>
      <c r="Z225" s="81"/>
      <c r="AA225" s="221"/>
      <c r="AB225" s="83"/>
      <c r="AC225" s="84"/>
      <c r="AD225" s="157"/>
      <c r="AE225" s="158"/>
      <c r="AF225" s="92">
        <v>0</v>
      </c>
      <c r="AG225" s="93">
        <v>25</v>
      </c>
      <c r="AH225" s="80"/>
      <c r="AI225" s="65"/>
      <c r="AJ225" s="65"/>
      <c r="AK225" s="81"/>
      <c r="AL225" s="81"/>
      <c r="AM225" s="221"/>
      <c r="AN225" s="83"/>
      <c r="AO225" s="84"/>
      <c r="AP225" s="157"/>
      <c r="AR225" s="85"/>
      <c r="AS225" s="159"/>
      <c r="AT225" s="50"/>
    </row>
    <row r="226" spans="1:46" ht="63.75" hidden="1" customHeight="1" outlineLevel="1" x14ac:dyDescent="0.2">
      <c r="A226" s="58" t="s">
        <v>270</v>
      </c>
      <c r="B226" s="220"/>
      <c r="C226" s="234"/>
      <c r="D226" s="88" t="s">
        <v>79</v>
      </c>
      <c r="E226" s="103" t="s">
        <v>376</v>
      </c>
      <c r="F226" s="157"/>
      <c r="G226" s="158"/>
      <c r="H226" s="92">
        <v>0</v>
      </c>
      <c r="I226" s="93">
        <v>25</v>
      </c>
      <c r="J226" s="132"/>
      <c r="K226" s="65"/>
      <c r="L226" s="65"/>
      <c r="M226" s="81"/>
      <c r="N226" s="81"/>
      <c r="O226" s="221"/>
      <c r="P226" s="83"/>
      <c r="Q226" s="84"/>
      <c r="R226" s="157"/>
      <c r="S226" s="158"/>
      <c r="T226" s="92">
        <v>0</v>
      </c>
      <c r="U226" s="93">
        <v>25</v>
      </c>
      <c r="V226" s="80"/>
      <c r="W226" s="65"/>
      <c r="X226" s="65"/>
      <c r="Y226" s="81"/>
      <c r="Z226" s="81"/>
      <c r="AA226" s="221"/>
      <c r="AB226" s="83"/>
      <c r="AC226" s="84"/>
      <c r="AD226" s="157"/>
      <c r="AE226" s="158"/>
      <c r="AF226" s="92">
        <v>0</v>
      </c>
      <c r="AG226" s="93">
        <v>25</v>
      </c>
      <c r="AH226" s="80"/>
      <c r="AI226" s="65"/>
      <c r="AJ226" s="65"/>
      <c r="AK226" s="81"/>
      <c r="AL226" s="81"/>
      <c r="AM226" s="221"/>
      <c r="AN226" s="83"/>
      <c r="AO226" s="84"/>
      <c r="AP226" s="157"/>
      <c r="AR226" s="85"/>
      <c r="AS226" s="159"/>
      <c r="AT226" s="50"/>
    </row>
    <row r="227" spans="1:46" ht="12.75" hidden="1" customHeight="1" outlineLevel="1" x14ac:dyDescent="0.2">
      <c r="A227" s="58"/>
      <c r="B227" s="220"/>
      <c r="C227" s="75" t="s">
        <v>83</v>
      </c>
      <c r="D227" s="183" t="s">
        <v>377</v>
      </c>
      <c r="E227" s="103"/>
      <c r="F227" s="157"/>
      <c r="G227" s="78">
        <f>SUM(H228:H229)</f>
        <v>0</v>
      </c>
      <c r="H227" s="64"/>
      <c r="I227" s="65">
        <v>10</v>
      </c>
      <c r="J227" s="132"/>
      <c r="K227" s="65"/>
      <c r="L227" s="65"/>
      <c r="M227" s="81"/>
      <c r="N227" s="81"/>
      <c r="O227" s="221"/>
      <c r="P227" s="83"/>
      <c r="Q227" s="84"/>
      <c r="R227" s="157"/>
      <c r="S227" s="78">
        <f>SUM(T228:T229)</f>
        <v>0</v>
      </c>
      <c r="T227" s="64"/>
      <c r="U227" s="65">
        <v>10</v>
      </c>
      <c r="V227" s="80"/>
      <c r="W227" s="65"/>
      <c r="X227" s="65"/>
      <c r="Y227" s="81"/>
      <c r="Z227" s="81"/>
      <c r="AA227" s="221"/>
      <c r="AB227" s="83"/>
      <c r="AC227" s="84"/>
      <c r="AD227" s="157"/>
      <c r="AE227" s="78">
        <f>SUM(AF228:AF229)</f>
        <v>0</v>
      </c>
      <c r="AF227" s="64"/>
      <c r="AG227" s="65">
        <v>10</v>
      </c>
      <c r="AH227" s="80"/>
      <c r="AI227" s="65"/>
      <c r="AJ227" s="65"/>
      <c r="AK227" s="81"/>
      <c r="AL227" s="81"/>
      <c r="AM227" s="221"/>
      <c r="AN227" s="83"/>
      <c r="AO227" s="84"/>
      <c r="AP227" s="157"/>
      <c r="AR227" s="85"/>
      <c r="AS227" s="159"/>
      <c r="AT227" s="50"/>
    </row>
    <row r="228" spans="1:46" ht="39.75" hidden="1" customHeight="1" outlineLevel="1" x14ac:dyDescent="0.2">
      <c r="A228" s="58"/>
      <c r="B228" s="220"/>
      <c r="C228" s="75"/>
      <c r="D228" s="227" t="s">
        <v>85</v>
      </c>
      <c r="E228" s="103" t="s">
        <v>378</v>
      </c>
      <c r="F228" s="157"/>
      <c r="G228" s="158"/>
      <c r="H228" s="92">
        <v>0</v>
      </c>
      <c r="I228" s="93">
        <v>5</v>
      </c>
      <c r="J228" s="132"/>
      <c r="K228" s="65"/>
      <c r="L228" s="65"/>
      <c r="M228" s="81"/>
      <c r="N228" s="81"/>
      <c r="O228" s="221"/>
      <c r="P228" s="83"/>
      <c r="Q228" s="84"/>
      <c r="R228" s="157"/>
      <c r="S228" s="158"/>
      <c r="T228" s="92">
        <v>0</v>
      </c>
      <c r="U228" s="93">
        <v>5</v>
      </c>
      <c r="V228" s="80"/>
      <c r="W228" s="65"/>
      <c r="X228" s="65"/>
      <c r="Y228" s="81"/>
      <c r="Z228" s="81"/>
      <c r="AA228" s="221"/>
      <c r="AB228" s="83"/>
      <c r="AC228" s="84"/>
      <c r="AD228" s="157"/>
      <c r="AE228" s="158"/>
      <c r="AF228" s="92">
        <v>0</v>
      </c>
      <c r="AG228" s="93">
        <v>5</v>
      </c>
      <c r="AH228" s="80"/>
      <c r="AI228" s="65"/>
      <c r="AJ228" s="65"/>
      <c r="AK228" s="81"/>
      <c r="AL228" s="81"/>
      <c r="AM228" s="221"/>
      <c r="AN228" s="83"/>
      <c r="AO228" s="84"/>
      <c r="AP228" s="157"/>
      <c r="AR228" s="85"/>
      <c r="AS228" s="159"/>
      <c r="AT228" s="50"/>
    </row>
    <row r="229" spans="1:46" ht="12.75" hidden="1" customHeight="1" outlineLevel="1" x14ac:dyDescent="0.2">
      <c r="A229" s="58"/>
      <c r="B229" s="220"/>
      <c r="C229" s="75"/>
      <c r="D229" s="227"/>
      <c r="E229" s="103" t="s">
        <v>379</v>
      </c>
      <c r="F229" s="157"/>
      <c r="G229" s="158"/>
      <c r="H229" s="92">
        <v>0</v>
      </c>
      <c r="I229" s="93">
        <v>5</v>
      </c>
      <c r="J229" s="132"/>
      <c r="K229" s="65"/>
      <c r="L229" s="65"/>
      <c r="M229" s="81"/>
      <c r="N229" s="81"/>
      <c r="O229" s="221"/>
      <c r="P229" s="83"/>
      <c r="Q229" s="84"/>
      <c r="R229" s="157"/>
      <c r="S229" s="158"/>
      <c r="T229" s="92">
        <v>0</v>
      </c>
      <c r="U229" s="93">
        <v>5</v>
      </c>
      <c r="V229" s="80"/>
      <c r="W229" s="65"/>
      <c r="X229" s="65"/>
      <c r="Y229" s="81"/>
      <c r="Z229" s="81"/>
      <c r="AA229" s="221"/>
      <c r="AB229" s="83"/>
      <c r="AC229" s="84"/>
      <c r="AD229" s="157"/>
      <c r="AE229" s="158"/>
      <c r="AF229" s="92">
        <v>0</v>
      </c>
      <c r="AG229" s="93">
        <v>5</v>
      </c>
      <c r="AH229" s="80"/>
      <c r="AI229" s="65"/>
      <c r="AJ229" s="65"/>
      <c r="AK229" s="81"/>
      <c r="AL229" s="81"/>
      <c r="AM229" s="221"/>
      <c r="AN229" s="83"/>
      <c r="AO229" s="84"/>
      <c r="AP229" s="157"/>
      <c r="AR229" s="85"/>
      <c r="AS229" s="159"/>
      <c r="AT229" s="50"/>
    </row>
    <row r="230" spans="1:46" ht="12.75" hidden="1" customHeight="1" outlineLevel="1" x14ac:dyDescent="0.2">
      <c r="A230" s="58"/>
      <c r="B230" s="220"/>
      <c r="C230" s="75" t="s">
        <v>95</v>
      </c>
      <c r="D230" s="95" t="s">
        <v>380</v>
      </c>
      <c r="E230" s="96"/>
      <c r="F230" s="97"/>
      <c r="G230" s="78">
        <f>SUM(H231)</f>
        <v>0</v>
      </c>
      <c r="H230" s="64"/>
      <c r="I230" s="65">
        <v>10</v>
      </c>
      <c r="J230" s="132"/>
      <c r="K230" s="65"/>
      <c r="L230" s="65"/>
      <c r="M230" s="81"/>
      <c r="N230" s="81"/>
      <c r="O230" s="221"/>
      <c r="P230" s="83"/>
      <c r="Q230" s="84"/>
      <c r="R230" s="97"/>
      <c r="S230" s="78">
        <f>SUM(T231)</f>
        <v>0</v>
      </c>
      <c r="T230" s="64"/>
      <c r="U230" s="65">
        <v>10</v>
      </c>
      <c r="V230" s="80"/>
      <c r="W230" s="65"/>
      <c r="X230" s="65"/>
      <c r="Y230" s="81"/>
      <c r="Z230" s="81"/>
      <c r="AA230" s="221"/>
      <c r="AB230" s="83"/>
      <c r="AC230" s="84"/>
      <c r="AD230" s="97"/>
      <c r="AE230" s="78">
        <f>SUM(AF231)</f>
        <v>0</v>
      </c>
      <c r="AF230" s="64"/>
      <c r="AG230" s="65">
        <v>10</v>
      </c>
      <c r="AH230" s="80"/>
      <c r="AI230" s="65"/>
      <c r="AJ230" s="65"/>
      <c r="AK230" s="81"/>
      <c r="AL230" s="81"/>
      <c r="AM230" s="221"/>
      <c r="AN230" s="83"/>
      <c r="AO230" s="84"/>
      <c r="AP230" s="97"/>
      <c r="AR230" s="85"/>
      <c r="AS230" s="98"/>
      <c r="AT230" s="50"/>
    </row>
    <row r="231" spans="1:46" ht="89.25" hidden="1" customHeight="1" outlineLevel="1" x14ac:dyDescent="0.2">
      <c r="A231" s="58"/>
      <c r="B231" s="220"/>
      <c r="C231" s="75"/>
      <c r="D231" s="88" t="s">
        <v>133</v>
      </c>
      <c r="E231" s="124" t="s">
        <v>381</v>
      </c>
      <c r="F231" s="157"/>
      <c r="G231" s="158"/>
      <c r="H231" s="92">
        <v>0</v>
      </c>
      <c r="I231" s="93">
        <v>10</v>
      </c>
      <c r="J231" s="132"/>
      <c r="K231" s="65"/>
      <c r="L231" s="65"/>
      <c r="M231" s="81"/>
      <c r="N231" s="81"/>
      <c r="O231" s="221"/>
      <c r="P231" s="83"/>
      <c r="Q231" s="84"/>
      <c r="R231" s="157"/>
      <c r="S231" s="158"/>
      <c r="T231" s="92">
        <v>0</v>
      </c>
      <c r="U231" s="93">
        <v>10</v>
      </c>
      <c r="V231" s="80"/>
      <c r="W231" s="65"/>
      <c r="X231" s="65"/>
      <c r="Y231" s="81"/>
      <c r="Z231" s="81"/>
      <c r="AA231" s="221"/>
      <c r="AB231" s="83"/>
      <c r="AC231" s="84"/>
      <c r="AD231" s="157"/>
      <c r="AE231" s="158"/>
      <c r="AF231" s="92">
        <v>0</v>
      </c>
      <c r="AG231" s="93">
        <v>10</v>
      </c>
      <c r="AH231" s="80"/>
      <c r="AI231" s="65"/>
      <c r="AJ231" s="65"/>
      <c r="AK231" s="81"/>
      <c r="AL231" s="81"/>
      <c r="AM231" s="221"/>
      <c r="AN231" s="83"/>
      <c r="AO231" s="84"/>
      <c r="AP231" s="157"/>
      <c r="AR231" s="85"/>
      <c r="AS231" s="159"/>
      <c r="AT231" s="50"/>
    </row>
    <row r="232" spans="1:46" ht="12.75" hidden="1" customHeight="1" outlineLevel="1" x14ac:dyDescent="0.2">
      <c r="A232" s="58"/>
      <c r="B232" s="220"/>
      <c r="C232" s="75" t="s">
        <v>138</v>
      </c>
      <c r="D232" s="95" t="s">
        <v>382</v>
      </c>
      <c r="E232" s="96"/>
      <c r="F232" s="97"/>
      <c r="G232" s="78">
        <f>SUM(H233)</f>
        <v>0</v>
      </c>
      <c r="H232" s="64"/>
      <c r="I232" s="65">
        <v>30</v>
      </c>
      <c r="J232" s="132"/>
      <c r="K232" s="65"/>
      <c r="L232" s="65"/>
      <c r="M232" s="81"/>
      <c r="N232" s="81"/>
      <c r="O232" s="221"/>
      <c r="P232" s="83"/>
      <c r="Q232" s="84"/>
      <c r="R232" s="97"/>
      <c r="S232" s="78">
        <f>SUM(T233)</f>
        <v>0</v>
      </c>
      <c r="T232" s="64"/>
      <c r="U232" s="65">
        <v>30</v>
      </c>
      <c r="V232" s="80"/>
      <c r="W232" s="65"/>
      <c r="X232" s="65"/>
      <c r="Y232" s="81"/>
      <c r="Z232" s="81"/>
      <c r="AA232" s="221"/>
      <c r="AB232" s="83"/>
      <c r="AC232" s="84"/>
      <c r="AD232" s="97"/>
      <c r="AE232" s="78">
        <f>SUM(AF233)</f>
        <v>0</v>
      </c>
      <c r="AF232" s="64"/>
      <c r="AG232" s="65">
        <v>30</v>
      </c>
      <c r="AH232" s="80"/>
      <c r="AI232" s="65"/>
      <c r="AJ232" s="65"/>
      <c r="AK232" s="81"/>
      <c r="AL232" s="81"/>
      <c r="AM232" s="221"/>
      <c r="AN232" s="83"/>
      <c r="AO232" s="84"/>
      <c r="AP232" s="97"/>
      <c r="AR232" s="85"/>
      <c r="AS232" s="98"/>
      <c r="AT232" s="50"/>
    </row>
    <row r="233" spans="1:46" ht="76.5" hidden="1" customHeight="1" outlineLevel="1" x14ac:dyDescent="0.2">
      <c r="A233" s="58"/>
      <c r="B233" s="220"/>
      <c r="C233" s="75"/>
      <c r="D233" s="88" t="s">
        <v>358</v>
      </c>
      <c r="E233" s="193" t="s">
        <v>383</v>
      </c>
      <c r="F233" s="194"/>
      <c r="G233" s="195"/>
      <c r="H233" s="92">
        <v>0</v>
      </c>
      <c r="I233" s="93">
        <v>30</v>
      </c>
      <c r="J233" s="132"/>
      <c r="K233" s="65"/>
      <c r="L233" s="65"/>
      <c r="M233" s="141"/>
      <c r="N233" s="141"/>
      <c r="O233" s="235"/>
      <c r="P233" s="143"/>
      <c r="Q233" s="84"/>
      <c r="R233" s="194"/>
      <c r="S233" s="195"/>
      <c r="T233" s="92">
        <v>0</v>
      </c>
      <c r="U233" s="93">
        <v>30</v>
      </c>
      <c r="V233" s="80"/>
      <c r="W233" s="65"/>
      <c r="X233" s="65"/>
      <c r="Y233" s="141"/>
      <c r="Z233" s="141"/>
      <c r="AA233" s="235"/>
      <c r="AB233" s="143"/>
      <c r="AC233" s="84"/>
      <c r="AD233" s="194"/>
      <c r="AE233" s="195"/>
      <c r="AF233" s="92">
        <v>0</v>
      </c>
      <c r="AG233" s="93">
        <v>30</v>
      </c>
      <c r="AH233" s="80"/>
      <c r="AI233" s="65"/>
      <c r="AJ233" s="65"/>
      <c r="AK233" s="141"/>
      <c r="AL233" s="141"/>
      <c r="AM233" s="235"/>
      <c r="AN233" s="143"/>
      <c r="AO233" s="84"/>
      <c r="AP233" s="194"/>
      <c r="AR233" s="85"/>
      <c r="AS233" s="196"/>
      <c r="AT233" s="104"/>
    </row>
    <row r="234" spans="1:46" s="10" customFormat="1" ht="21.95" customHeight="1" collapsed="1" x14ac:dyDescent="0.25">
      <c r="A234" s="58">
        <v>18</v>
      </c>
      <c r="B234" s="236" t="s">
        <v>384</v>
      </c>
      <c r="C234" s="237" t="s">
        <v>385</v>
      </c>
      <c r="D234" s="237"/>
      <c r="E234" s="238"/>
      <c r="F234" s="62"/>
      <c r="G234" s="239">
        <f>SUM(G235:G243)+H244</f>
        <v>0</v>
      </c>
      <c r="H234" s="64"/>
      <c r="I234" s="127">
        <v>100</v>
      </c>
      <c r="J234" s="65">
        <v>3</v>
      </c>
      <c r="K234" s="65">
        <f>G234*J234</f>
        <v>0</v>
      </c>
      <c r="L234" s="65">
        <f>I234*J234</f>
        <v>300</v>
      </c>
      <c r="M234" s="240">
        <f>SUM(K234:K367)</f>
        <v>0</v>
      </c>
      <c r="N234" s="240">
        <f>SUM(L234:L367)</f>
        <v>2700</v>
      </c>
      <c r="O234" s="241">
        <f>M234/N234</f>
        <v>0</v>
      </c>
      <c r="P234" s="68">
        <v>0.2</v>
      </c>
      <c r="Q234" s="84"/>
      <c r="R234" s="62"/>
      <c r="S234" s="239">
        <f>SUM(S235:S243)+T244</f>
        <v>0</v>
      </c>
      <c r="T234" s="64"/>
      <c r="U234" s="127">
        <v>100</v>
      </c>
      <c r="V234" s="242">
        <v>3</v>
      </c>
      <c r="W234" s="65">
        <f>S234*V234</f>
        <v>0</v>
      </c>
      <c r="X234" s="65">
        <f>U234*V234</f>
        <v>300</v>
      </c>
      <c r="Y234" s="240">
        <f>SUM(W234:W367)</f>
        <v>0</v>
      </c>
      <c r="Z234" s="240">
        <f>SUM(X234:X367)</f>
        <v>2500</v>
      </c>
      <c r="AA234" s="241">
        <f>Y234/Z234</f>
        <v>0</v>
      </c>
      <c r="AB234" s="68">
        <v>0.2</v>
      </c>
      <c r="AC234" s="84"/>
      <c r="AD234" s="62"/>
      <c r="AE234" s="239">
        <f>SUM(AE235:AE243)+AF244</f>
        <v>0</v>
      </c>
      <c r="AF234" s="64"/>
      <c r="AG234" s="127">
        <v>100</v>
      </c>
      <c r="AH234" s="242">
        <v>2</v>
      </c>
      <c r="AI234" s="65">
        <f>AE234*AH234</f>
        <v>0</v>
      </c>
      <c r="AJ234" s="65">
        <f>AG234*AH234</f>
        <v>200</v>
      </c>
      <c r="AK234" s="240">
        <f>SUM(AI234:AI367)</f>
        <v>0</v>
      </c>
      <c r="AL234" s="240">
        <f>SUM(AJ234:AJ367)</f>
        <v>2700</v>
      </c>
      <c r="AM234" s="241">
        <f>AK234/AL234</f>
        <v>0</v>
      </c>
      <c r="AN234" s="68">
        <v>0.2</v>
      </c>
      <c r="AO234" s="84"/>
      <c r="AP234" s="62"/>
      <c r="AQ234" s="70"/>
      <c r="AR234" s="85"/>
      <c r="AS234" s="72"/>
      <c r="AT234" s="73"/>
    </row>
    <row r="235" spans="1:46" ht="12.75" hidden="1" customHeight="1" outlineLevel="1" x14ac:dyDescent="0.2">
      <c r="A235" s="58"/>
      <c r="B235" s="243"/>
      <c r="C235" s="75" t="s">
        <v>77</v>
      </c>
      <c r="D235" s="112" t="s">
        <v>386</v>
      </c>
      <c r="E235" s="113"/>
      <c r="F235" s="114"/>
      <c r="G235" s="115">
        <f>SUM(H236:H238)</f>
        <v>0</v>
      </c>
      <c r="H235" s="64"/>
      <c r="I235" s="65">
        <v>40</v>
      </c>
      <c r="J235" s="132"/>
      <c r="K235" s="65"/>
      <c r="L235" s="65"/>
      <c r="M235" s="244"/>
      <c r="N235" s="244"/>
      <c r="O235" s="245"/>
      <c r="P235" s="83"/>
      <c r="Q235" s="84"/>
      <c r="R235" s="114"/>
      <c r="S235" s="115">
        <f>SUM(T236:T238)</f>
        <v>0</v>
      </c>
      <c r="T235" s="64"/>
      <c r="U235" s="65">
        <v>40</v>
      </c>
      <c r="V235" s="80"/>
      <c r="W235" s="65"/>
      <c r="X235" s="65"/>
      <c r="Y235" s="244"/>
      <c r="Z235" s="244"/>
      <c r="AA235" s="245"/>
      <c r="AB235" s="83"/>
      <c r="AC235" s="84"/>
      <c r="AD235" s="114"/>
      <c r="AE235" s="115">
        <f>SUM(AF236:AF238)</f>
        <v>0</v>
      </c>
      <c r="AF235" s="64"/>
      <c r="AG235" s="65">
        <v>40</v>
      </c>
      <c r="AH235" s="80"/>
      <c r="AI235" s="65"/>
      <c r="AJ235" s="65"/>
      <c r="AK235" s="244"/>
      <c r="AL235" s="244"/>
      <c r="AM235" s="245"/>
      <c r="AN235" s="83"/>
      <c r="AO235" s="84"/>
      <c r="AP235" s="114"/>
      <c r="AR235" s="85"/>
      <c r="AS235" s="116"/>
      <c r="AT235" s="87"/>
    </row>
    <row r="236" spans="1:46" ht="102" hidden="1" customHeight="1" outlineLevel="1" x14ac:dyDescent="0.2">
      <c r="A236" s="58"/>
      <c r="B236" s="243"/>
      <c r="C236" s="75"/>
      <c r="D236" s="88" t="s">
        <v>110</v>
      </c>
      <c r="E236" s="89" t="s">
        <v>387</v>
      </c>
      <c r="F236" s="90"/>
      <c r="G236" s="91"/>
      <c r="H236" s="92">
        <v>0</v>
      </c>
      <c r="I236" s="93">
        <v>20</v>
      </c>
      <c r="J236" s="132"/>
      <c r="K236" s="65"/>
      <c r="L236" s="65"/>
      <c r="M236" s="244"/>
      <c r="N236" s="244"/>
      <c r="O236" s="245"/>
      <c r="P236" s="83"/>
      <c r="Q236" s="84"/>
      <c r="R236" s="90"/>
      <c r="S236" s="91"/>
      <c r="T236" s="92">
        <v>0</v>
      </c>
      <c r="U236" s="93">
        <v>20</v>
      </c>
      <c r="V236" s="80"/>
      <c r="W236" s="65"/>
      <c r="X236" s="65"/>
      <c r="Y236" s="244"/>
      <c r="Z236" s="244"/>
      <c r="AA236" s="245"/>
      <c r="AB236" s="83"/>
      <c r="AC236" s="84"/>
      <c r="AD236" s="90"/>
      <c r="AE236" s="91"/>
      <c r="AF236" s="92">
        <v>0</v>
      </c>
      <c r="AG236" s="93">
        <v>20</v>
      </c>
      <c r="AH236" s="80"/>
      <c r="AI236" s="65"/>
      <c r="AJ236" s="65"/>
      <c r="AK236" s="244"/>
      <c r="AL236" s="244"/>
      <c r="AM236" s="245"/>
      <c r="AN236" s="83"/>
      <c r="AO236" s="84"/>
      <c r="AP236" s="90"/>
      <c r="AR236" s="85"/>
      <c r="AS236" s="94"/>
      <c r="AT236" s="50"/>
    </row>
    <row r="237" spans="1:46" ht="127.5" hidden="1" customHeight="1" outlineLevel="1" x14ac:dyDescent="0.2">
      <c r="A237" s="58"/>
      <c r="B237" s="243"/>
      <c r="C237" s="75"/>
      <c r="D237" s="88" t="s">
        <v>79</v>
      </c>
      <c r="E237" s="89" t="s">
        <v>388</v>
      </c>
      <c r="F237" s="90"/>
      <c r="G237" s="91"/>
      <c r="H237" s="92">
        <v>0</v>
      </c>
      <c r="I237" s="93">
        <v>10</v>
      </c>
      <c r="J237" s="132"/>
      <c r="K237" s="65"/>
      <c r="L237" s="65"/>
      <c r="M237" s="244"/>
      <c r="N237" s="244"/>
      <c r="O237" s="245"/>
      <c r="P237" s="83"/>
      <c r="Q237" s="84"/>
      <c r="R237" s="90"/>
      <c r="S237" s="91"/>
      <c r="T237" s="92">
        <v>0</v>
      </c>
      <c r="U237" s="93">
        <v>10</v>
      </c>
      <c r="V237" s="80"/>
      <c r="W237" s="65"/>
      <c r="X237" s="65"/>
      <c r="Y237" s="244"/>
      <c r="Z237" s="244"/>
      <c r="AA237" s="245"/>
      <c r="AB237" s="83"/>
      <c r="AC237" s="84"/>
      <c r="AD237" s="90"/>
      <c r="AE237" s="91"/>
      <c r="AF237" s="92">
        <v>0</v>
      </c>
      <c r="AG237" s="93">
        <v>10</v>
      </c>
      <c r="AH237" s="80"/>
      <c r="AI237" s="65"/>
      <c r="AJ237" s="65"/>
      <c r="AK237" s="244"/>
      <c r="AL237" s="244"/>
      <c r="AM237" s="245"/>
      <c r="AN237" s="83"/>
      <c r="AO237" s="84"/>
      <c r="AP237" s="90"/>
      <c r="AR237" s="85"/>
      <c r="AS237" s="94"/>
      <c r="AT237" s="50"/>
    </row>
    <row r="238" spans="1:46" ht="153.75" hidden="1" customHeight="1" outlineLevel="1" x14ac:dyDescent="0.2">
      <c r="A238" s="58"/>
      <c r="B238" s="243"/>
      <c r="C238" s="75"/>
      <c r="D238" s="88" t="s">
        <v>81</v>
      </c>
      <c r="E238" s="89" t="s">
        <v>389</v>
      </c>
      <c r="F238" s="90"/>
      <c r="G238" s="91"/>
      <c r="H238" s="92">
        <v>0</v>
      </c>
      <c r="I238" s="93">
        <v>10</v>
      </c>
      <c r="J238" s="132"/>
      <c r="K238" s="65"/>
      <c r="L238" s="65"/>
      <c r="M238" s="244"/>
      <c r="N238" s="244"/>
      <c r="O238" s="245"/>
      <c r="P238" s="83"/>
      <c r="Q238" s="84"/>
      <c r="R238" s="90"/>
      <c r="S238" s="91"/>
      <c r="T238" s="92">
        <v>0</v>
      </c>
      <c r="U238" s="93">
        <v>10</v>
      </c>
      <c r="V238" s="80"/>
      <c r="W238" s="65"/>
      <c r="X238" s="65"/>
      <c r="Y238" s="244"/>
      <c r="Z238" s="244"/>
      <c r="AA238" s="245"/>
      <c r="AB238" s="83"/>
      <c r="AC238" s="84"/>
      <c r="AD238" s="90"/>
      <c r="AE238" s="91"/>
      <c r="AF238" s="92">
        <v>0</v>
      </c>
      <c r="AG238" s="93">
        <v>10</v>
      </c>
      <c r="AH238" s="80"/>
      <c r="AI238" s="65"/>
      <c r="AJ238" s="65"/>
      <c r="AK238" s="244"/>
      <c r="AL238" s="244"/>
      <c r="AM238" s="245"/>
      <c r="AN238" s="83"/>
      <c r="AO238" s="84"/>
      <c r="AP238" s="90"/>
      <c r="AR238" s="85"/>
      <c r="AS238" s="94"/>
      <c r="AT238" s="50"/>
    </row>
    <row r="239" spans="1:46" ht="12.75" hidden="1" customHeight="1" outlineLevel="1" x14ac:dyDescent="0.2">
      <c r="A239" s="58"/>
      <c r="B239" s="243"/>
      <c r="C239" s="75" t="s">
        <v>83</v>
      </c>
      <c r="D239" s="112" t="s">
        <v>390</v>
      </c>
      <c r="E239" s="113"/>
      <c r="F239" s="114"/>
      <c r="G239" s="115">
        <f>SUM(H240:H241)</f>
        <v>0</v>
      </c>
      <c r="H239" s="64"/>
      <c r="I239" s="65">
        <v>40</v>
      </c>
      <c r="J239" s="132"/>
      <c r="K239" s="65"/>
      <c r="L239" s="65"/>
      <c r="M239" s="244"/>
      <c r="N239" s="244"/>
      <c r="O239" s="245"/>
      <c r="P239" s="83"/>
      <c r="Q239" s="84"/>
      <c r="R239" s="114"/>
      <c r="S239" s="115">
        <f>SUM(T240:T241)</f>
        <v>0</v>
      </c>
      <c r="T239" s="64"/>
      <c r="U239" s="65">
        <v>40</v>
      </c>
      <c r="V239" s="80"/>
      <c r="W239" s="65"/>
      <c r="X239" s="65"/>
      <c r="Y239" s="244"/>
      <c r="Z239" s="244"/>
      <c r="AA239" s="245"/>
      <c r="AB239" s="83"/>
      <c r="AC239" s="84"/>
      <c r="AD239" s="114"/>
      <c r="AE239" s="115">
        <f>SUM(AF240:AF241)</f>
        <v>0</v>
      </c>
      <c r="AF239" s="64"/>
      <c r="AG239" s="65">
        <v>40</v>
      </c>
      <c r="AH239" s="80"/>
      <c r="AI239" s="65"/>
      <c r="AJ239" s="65"/>
      <c r="AK239" s="244"/>
      <c r="AL239" s="244"/>
      <c r="AM239" s="245"/>
      <c r="AN239" s="83"/>
      <c r="AO239" s="84"/>
      <c r="AP239" s="114"/>
      <c r="AR239" s="85"/>
      <c r="AS239" s="116"/>
      <c r="AT239" s="50"/>
    </row>
    <row r="240" spans="1:46" ht="89.25" hidden="1" customHeight="1" outlineLevel="1" x14ac:dyDescent="0.2">
      <c r="A240" s="58"/>
      <c r="B240" s="243"/>
      <c r="C240" s="75"/>
      <c r="D240" s="88" t="s">
        <v>85</v>
      </c>
      <c r="E240" s="89" t="s">
        <v>391</v>
      </c>
      <c r="F240" s="90"/>
      <c r="G240" s="91"/>
      <c r="H240" s="92">
        <v>0</v>
      </c>
      <c r="I240" s="93">
        <v>10</v>
      </c>
      <c r="J240" s="132"/>
      <c r="K240" s="65"/>
      <c r="L240" s="65"/>
      <c r="M240" s="244"/>
      <c r="N240" s="244"/>
      <c r="O240" s="245"/>
      <c r="P240" s="83"/>
      <c r="Q240" s="84"/>
      <c r="R240" s="90"/>
      <c r="S240" s="91"/>
      <c r="T240" s="92">
        <v>0</v>
      </c>
      <c r="U240" s="93">
        <v>10</v>
      </c>
      <c r="V240" s="80"/>
      <c r="W240" s="65"/>
      <c r="X240" s="65"/>
      <c r="Y240" s="244"/>
      <c r="Z240" s="244"/>
      <c r="AA240" s="245"/>
      <c r="AB240" s="83"/>
      <c r="AC240" s="84"/>
      <c r="AD240" s="90"/>
      <c r="AE240" s="91"/>
      <c r="AF240" s="92">
        <v>0</v>
      </c>
      <c r="AG240" s="93">
        <v>10</v>
      </c>
      <c r="AH240" s="80"/>
      <c r="AI240" s="65"/>
      <c r="AJ240" s="65"/>
      <c r="AK240" s="244"/>
      <c r="AL240" s="244"/>
      <c r="AM240" s="245"/>
      <c r="AN240" s="83"/>
      <c r="AO240" s="84"/>
      <c r="AP240" s="90"/>
      <c r="AR240" s="85"/>
      <c r="AS240" s="94"/>
      <c r="AT240" s="50"/>
    </row>
    <row r="241" spans="1:46" ht="102" hidden="1" customHeight="1" outlineLevel="1" x14ac:dyDescent="0.2">
      <c r="A241" s="58"/>
      <c r="B241" s="243"/>
      <c r="C241" s="75"/>
      <c r="D241" s="88" t="s">
        <v>87</v>
      </c>
      <c r="E241" s="89" t="s">
        <v>392</v>
      </c>
      <c r="F241" s="90"/>
      <c r="G241" s="91"/>
      <c r="H241" s="92">
        <v>0</v>
      </c>
      <c r="I241" s="93">
        <v>30</v>
      </c>
      <c r="J241" s="132"/>
      <c r="K241" s="65"/>
      <c r="L241" s="65"/>
      <c r="M241" s="244"/>
      <c r="N241" s="244"/>
      <c r="O241" s="245"/>
      <c r="P241" s="83"/>
      <c r="Q241" s="84"/>
      <c r="R241" s="90"/>
      <c r="S241" s="91"/>
      <c r="T241" s="92">
        <v>0</v>
      </c>
      <c r="U241" s="93">
        <v>30</v>
      </c>
      <c r="V241" s="80"/>
      <c r="W241" s="65"/>
      <c r="X241" s="65"/>
      <c r="Y241" s="244"/>
      <c r="Z241" s="244"/>
      <c r="AA241" s="245"/>
      <c r="AB241" s="83"/>
      <c r="AC241" s="84"/>
      <c r="AD241" s="90"/>
      <c r="AE241" s="91"/>
      <c r="AF241" s="92">
        <v>0</v>
      </c>
      <c r="AG241" s="93">
        <v>30</v>
      </c>
      <c r="AH241" s="80"/>
      <c r="AI241" s="65"/>
      <c r="AJ241" s="65"/>
      <c r="AK241" s="244"/>
      <c r="AL241" s="244"/>
      <c r="AM241" s="245"/>
      <c r="AN241" s="83"/>
      <c r="AO241" s="84"/>
      <c r="AP241" s="90"/>
      <c r="AR241" s="85"/>
      <c r="AS241" s="94"/>
      <c r="AT241" s="50"/>
    </row>
    <row r="242" spans="1:46" ht="12.75" hidden="1" customHeight="1" outlineLevel="1" x14ac:dyDescent="0.2">
      <c r="A242" s="58"/>
      <c r="B242" s="243"/>
      <c r="C242" s="75" t="s">
        <v>95</v>
      </c>
      <c r="D242" s="112" t="s">
        <v>393</v>
      </c>
      <c r="E242" s="246"/>
      <c r="F242" s="247"/>
      <c r="G242" s="248">
        <f>SUM(H243)</f>
        <v>0</v>
      </c>
      <c r="H242" s="64"/>
      <c r="I242" s="65">
        <v>20</v>
      </c>
      <c r="J242" s="132"/>
      <c r="K242" s="65"/>
      <c r="L242" s="65"/>
      <c r="M242" s="244"/>
      <c r="N242" s="244"/>
      <c r="O242" s="245"/>
      <c r="P242" s="83"/>
      <c r="Q242" s="84"/>
      <c r="R242" s="247"/>
      <c r="S242" s="248">
        <f>SUM(T243)</f>
        <v>0</v>
      </c>
      <c r="T242" s="64"/>
      <c r="U242" s="65">
        <v>20</v>
      </c>
      <c r="V242" s="80"/>
      <c r="W242" s="65"/>
      <c r="X242" s="65"/>
      <c r="Y242" s="244"/>
      <c r="Z242" s="244"/>
      <c r="AA242" s="245"/>
      <c r="AB242" s="83"/>
      <c r="AC242" s="84"/>
      <c r="AD242" s="247"/>
      <c r="AE242" s="248">
        <f>SUM(AF243)</f>
        <v>0</v>
      </c>
      <c r="AF242" s="64"/>
      <c r="AG242" s="65">
        <v>20</v>
      </c>
      <c r="AH242" s="80"/>
      <c r="AI242" s="65"/>
      <c r="AJ242" s="65"/>
      <c r="AK242" s="244"/>
      <c r="AL242" s="244"/>
      <c r="AM242" s="245"/>
      <c r="AN242" s="83"/>
      <c r="AO242" s="84"/>
      <c r="AP242" s="247"/>
      <c r="AR242" s="85"/>
      <c r="AS242" s="249"/>
      <c r="AT242" s="50"/>
    </row>
    <row r="243" spans="1:46" ht="75.75" hidden="1" customHeight="1" outlineLevel="1" x14ac:dyDescent="0.2">
      <c r="A243" s="58"/>
      <c r="B243" s="243"/>
      <c r="C243" s="75"/>
      <c r="D243" s="88" t="s">
        <v>133</v>
      </c>
      <c r="E243" s="89" t="s">
        <v>394</v>
      </c>
      <c r="F243" s="90"/>
      <c r="G243" s="91"/>
      <c r="H243" s="92">
        <v>0</v>
      </c>
      <c r="I243" s="93">
        <v>20</v>
      </c>
      <c r="J243" s="132"/>
      <c r="K243" s="65"/>
      <c r="L243" s="65"/>
      <c r="M243" s="244"/>
      <c r="N243" s="244"/>
      <c r="O243" s="245"/>
      <c r="P243" s="83"/>
      <c r="Q243" s="84"/>
      <c r="R243" s="90"/>
      <c r="S243" s="91"/>
      <c r="T243" s="92">
        <v>0</v>
      </c>
      <c r="U243" s="93">
        <v>20</v>
      </c>
      <c r="V243" s="80"/>
      <c r="W243" s="65"/>
      <c r="X243" s="65"/>
      <c r="Y243" s="244"/>
      <c r="Z243" s="244"/>
      <c r="AA243" s="245"/>
      <c r="AB243" s="83"/>
      <c r="AC243" s="84"/>
      <c r="AD243" s="90"/>
      <c r="AE243" s="91"/>
      <c r="AF243" s="92">
        <v>0</v>
      </c>
      <c r="AG243" s="93">
        <v>20</v>
      </c>
      <c r="AH243" s="80"/>
      <c r="AI243" s="65"/>
      <c r="AJ243" s="65"/>
      <c r="AK243" s="244"/>
      <c r="AL243" s="244"/>
      <c r="AM243" s="245"/>
      <c r="AN243" s="83"/>
      <c r="AO243" s="84"/>
      <c r="AP243" s="90"/>
      <c r="AR243" s="85"/>
      <c r="AS243" s="94"/>
      <c r="AT243" s="104"/>
    </row>
    <row r="244" spans="1:46" ht="156" hidden="1" customHeight="1" outlineLevel="1" x14ac:dyDescent="0.2">
      <c r="A244" s="58"/>
      <c r="B244" s="243"/>
      <c r="C244" s="75"/>
      <c r="D244" s="88" t="s">
        <v>105</v>
      </c>
      <c r="E244" s="250" t="s">
        <v>395</v>
      </c>
      <c r="F244" s="90"/>
      <c r="G244" s="91"/>
      <c r="H244" s="251">
        <v>0</v>
      </c>
      <c r="I244" s="252">
        <v>10</v>
      </c>
      <c r="J244" s="132"/>
      <c r="K244" s="65"/>
      <c r="L244" s="65"/>
      <c r="M244" s="244"/>
      <c r="N244" s="244"/>
      <c r="O244" s="245"/>
      <c r="P244" s="83"/>
      <c r="Q244" s="84"/>
      <c r="R244" s="90"/>
      <c r="S244" s="91"/>
      <c r="T244" s="251">
        <v>0</v>
      </c>
      <c r="U244" s="252">
        <v>20</v>
      </c>
      <c r="V244" s="80"/>
      <c r="W244" s="65"/>
      <c r="X244" s="65"/>
      <c r="Y244" s="244"/>
      <c r="Z244" s="244"/>
      <c r="AA244" s="245"/>
      <c r="AB244" s="83"/>
      <c r="AC244" s="84"/>
      <c r="AD244" s="90"/>
      <c r="AE244" s="91"/>
      <c r="AF244" s="251">
        <v>0</v>
      </c>
      <c r="AG244" s="252">
        <v>20</v>
      </c>
      <c r="AH244" s="80"/>
      <c r="AI244" s="65"/>
      <c r="AJ244" s="65"/>
      <c r="AK244" s="244"/>
      <c r="AL244" s="244"/>
      <c r="AM244" s="245"/>
      <c r="AN244" s="83"/>
      <c r="AO244" s="84"/>
      <c r="AP244" s="90"/>
      <c r="AR244" s="85"/>
      <c r="AS244" s="94"/>
      <c r="AT244" s="104"/>
    </row>
    <row r="245" spans="1:46" s="10" customFormat="1" ht="21.95" customHeight="1" collapsed="1" x14ac:dyDescent="0.25">
      <c r="A245" s="58">
        <v>19</v>
      </c>
      <c r="B245" s="236" t="s">
        <v>396</v>
      </c>
      <c r="C245" s="253" t="s">
        <v>23</v>
      </c>
      <c r="D245" s="254"/>
      <c r="E245" s="255"/>
      <c r="F245" s="62"/>
      <c r="G245" s="239">
        <f>SUM(G246:G251)</f>
        <v>0</v>
      </c>
      <c r="H245" s="64"/>
      <c r="I245" s="65">
        <v>100</v>
      </c>
      <c r="J245" s="65">
        <v>2</v>
      </c>
      <c r="K245" s="65">
        <f>G245*J245</f>
        <v>0</v>
      </c>
      <c r="L245" s="65">
        <f>I245*J245</f>
        <v>200</v>
      </c>
      <c r="M245" s="244"/>
      <c r="N245" s="244"/>
      <c r="O245" s="245"/>
      <c r="P245" s="83"/>
      <c r="Q245" s="84"/>
      <c r="R245" s="62"/>
      <c r="S245" s="239">
        <f>SUM(S246:S251)</f>
        <v>0</v>
      </c>
      <c r="T245" s="64"/>
      <c r="U245" s="65">
        <v>100</v>
      </c>
      <c r="V245" s="65">
        <v>2</v>
      </c>
      <c r="W245" s="65">
        <f>S245*V245</f>
        <v>0</v>
      </c>
      <c r="X245" s="65">
        <f>U245*V245</f>
        <v>200</v>
      </c>
      <c r="Y245" s="244"/>
      <c r="Z245" s="244"/>
      <c r="AA245" s="245"/>
      <c r="AB245" s="83"/>
      <c r="AC245" s="84"/>
      <c r="AD245" s="62"/>
      <c r="AE245" s="239">
        <f>SUM(AE246:AE251)</f>
        <v>0</v>
      </c>
      <c r="AF245" s="64"/>
      <c r="AG245" s="65">
        <v>100</v>
      </c>
      <c r="AH245" s="65">
        <v>2</v>
      </c>
      <c r="AI245" s="65">
        <f>AE245*AH245</f>
        <v>0</v>
      </c>
      <c r="AJ245" s="65">
        <f>AG245*AH245</f>
        <v>200</v>
      </c>
      <c r="AK245" s="244"/>
      <c r="AL245" s="244"/>
      <c r="AM245" s="245"/>
      <c r="AN245" s="83"/>
      <c r="AO245" s="84"/>
      <c r="AP245" s="62"/>
      <c r="AQ245" s="70"/>
      <c r="AR245" s="85"/>
      <c r="AS245" s="72"/>
      <c r="AT245" s="73"/>
    </row>
    <row r="246" spans="1:46" ht="12.75" hidden="1" customHeight="1" outlineLevel="1" x14ac:dyDescent="0.2">
      <c r="A246" s="58"/>
      <c r="B246" s="243"/>
      <c r="C246" s="75" t="s">
        <v>77</v>
      </c>
      <c r="D246" s="112" t="s">
        <v>397</v>
      </c>
      <c r="E246" s="246"/>
      <c r="F246" s="247"/>
      <c r="G246" s="248">
        <f>SUM(H247)</f>
        <v>0</v>
      </c>
      <c r="H246" s="64"/>
      <c r="I246" s="65">
        <v>50</v>
      </c>
      <c r="J246" s="132"/>
      <c r="K246" s="65"/>
      <c r="L246" s="65"/>
      <c r="M246" s="244"/>
      <c r="N246" s="244"/>
      <c r="O246" s="245"/>
      <c r="P246" s="83"/>
      <c r="Q246" s="84"/>
      <c r="R246" s="247"/>
      <c r="S246" s="248">
        <f>SUM(T247)</f>
        <v>0</v>
      </c>
      <c r="T246" s="64"/>
      <c r="U246" s="65">
        <v>75</v>
      </c>
      <c r="V246" s="80"/>
      <c r="W246" s="65"/>
      <c r="X246" s="65"/>
      <c r="Y246" s="244"/>
      <c r="Z246" s="244"/>
      <c r="AA246" s="245"/>
      <c r="AB246" s="83"/>
      <c r="AC246" s="84"/>
      <c r="AD246" s="247"/>
      <c r="AE246" s="248">
        <f>SUM(AF247)</f>
        <v>0</v>
      </c>
      <c r="AF246" s="64"/>
      <c r="AG246" s="65">
        <v>75</v>
      </c>
      <c r="AH246" s="80"/>
      <c r="AI246" s="65"/>
      <c r="AJ246" s="65"/>
      <c r="AK246" s="244"/>
      <c r="AL246" s="244"/>
      <c r="AM246" s="245"/>
      <c r="AN246" s="83"/>
      <c r="AO246" s="84"/>
      <c r="AP246" s="247"/>
      <c r="AR246" s="85"/>
      <c r="AS246" s="249"/>
      <c r="AT246" s="50"/>
    </row>
    <row r="247" spans="1:46" ht="51" hidden="1" customHeight="1" outlineLevel="1" x14ac:dyDescent="0.2">
      <c r="A247" s="58" t="s">
        <v>398</v>
      </c>
      <c r="B247" s="243"/>
      <c r="C247" s="75"/>
      <c r="D247" s="88"/>
      <c r="E247" s="89" t="s">
        <v>399</v>
      </c>
      <c r="F247" s="90"/>
      <c r="G247" s="91"/>
      <c r="H247" s="92">
        <v>0</v>
      </c>
      <c r="I247" s="93">
        <v>50</v>
      </c>
      <c r="J247" s="132"/>
      <c r="K247" s="65"/>
      <c r="L247" s="65"/>
      <c r="M247" s="244"/>
      <c r="N247" s="244"/>
      <c r="O247" s="245"/>
      <c r="P247" s="83"/>
      <c r="Q247" s="84"/>
      <c r="R247" s="90"/>
      <c r="S247" s="91"/>
      <c r="T247" s="92">
        <v>0</v>
      </c>
      <c r="U247" s="93">
        <v>75</v>
      </c>
      <c r="V247" s="80"/>
      <c r="W247" s="65"/>
      <c r="X247" s="65"/>
      <c r="Y247" s="244"/>
      <c r="Z247" s="244"/>
      <c r="AA247" s="245"/>
      <c r="AB247" s="83"/>
      <c r="AC247" s="84"/>
      <c r="AD247" s="90"/>
      <c r="AE247" s="91"/>
      <c r="AF247" s="92">
        <v>0</v>
      </c>
      <c r="AG247" s="93">
        <v>75</v>
      </c>
      <c r="AH247" s="80"/>
      <c r="AI247" s="65"/>
      <c r="AJ247" s="65"/>
      <c r="AK247" s="244"/>
      <c r="AL247" s="244"/>
      <c r="AM247" s="245"/>
      <c r="AN247" s="83"/>
      <c r="AO247" s="84"/>
      <c r="AP247" s="90"/>
      <c r="AR247" s="85"/>
      <c r="AS247" s="94"/>
      <c r="AT247" s="50"/>
    </row>
    <row r="248" spans="1:46" ht="12.75" hidden="1" customHeight="1" outlineLevel="1" x14ac:dyDescent="0.2">
      <c r="A248" s="58"/>
      <c r="B248" s="243"/>
      <c r="C248" s="75" t="s">
        <v>83</v>
      </c>
      <c r="D248" s="112" t="s">
        <v>400</v>
      </c>
      <c r="E248" s="89"/>
      <c r="F248" s="90"/>
      <c r="G248" s="199">
        <f>SUM(H249)</f>
        <v>0</v>
      </c>
      <c r="H248" s="64"/>
      <c r="I248" s="65">
        <v>25</v>
      </c>
      <c r="J248" s="132"/>
      <c r="K248" s="65"/>
      <c r="L248" s="65"/>
      <c r="M248" s="244"/>
      <c r="N248" s="244"/>
      <c r="O248" s="245"/>
      <c r="P248" s="83"/>
      <c r="Q248" s="84"/>
      <c r="R248" s="90"/>
      <c r="S248" s="256"/>
      <c r="T248" s="257"/>
      <c r="U248" s="258"/>
      <c r="V248" s="80"/>
      <c r="W248" s="65"/>
      <c r="X248" s="65"/>
      <c r="Y248" s="244"/>
      <c r="Z248" s="244"/>
      <c r="AA248" s="245"/>
      <c r="AB248" s="83"/>
      <c r="AC248" s="84"/>
      <c r="AD248" s="90"/>
      <c r="AE248" s="256"/>
      <c r="AF248" s="257"/>
      <c r="AG248" s="258"/>
      <c r="AH248" s="80"/>
      <c r="AI248" s="65"/>
      <c r="AJ248" s="65"/>
      <c r="AK248" s="244"/>
      <c r="AL248" s="244"/>
      <c r="AM248" s="245"/>
      <c r="AN248" s="83"/>
      <c r="AO248" s="84"/>
      <c r="AP248" s="90"/>
      <c r="AR248" s="85"/>
      <c r="AS248" s="94"/>
      <c r="AT248" s="50"/>
    </row>
    <row r="249" spans="1:46" ht="38.25" hidden="1" customHeight="1" outlineLevel="1" x14ac:dyDescent="0.2">
      <c r="A249" s="58" t="s">
        <v>398</v>
      </c>
      <c r="B249" s="243"/>
      <c r="C249" s="75"/>
      <c r="D249" s="88"/>
      <c r="E249" s="89" t="s">
        <v>401</v>
      </c>
      <c r="F249" s="90"/>
      <c r="G249" s="91"/>
      <c r="H249" s="92">
        <v>0</v>
      </c>
      <c r="I249" s="93">
        <v>25</v>
      </c>
      <c r="J249" s="132"/>
      <c r="K249" s="65"/>
      <c r="L249" s="65"/>
      <c r="M249" s="244"/>
      <c r="N249" s="244"/>
      <c r="O249" s="245"/>
      <c r="P249" s="83"/>
      <c r="Q249" s="84"/>
      <c r="R249" s="90"/>
      <c r="S249" s="256"/>
      <c r="T249" s="259"/>
      <c r="U249" s="260"/>
      <c r="V249" s="80"/>
      <c r="W249" s="65"/>
      <c r="X249" s="65"/>
      <c r="Y249" s="244"/>
      <c r="Z249" s="244"/>
      <c r="AA249" s="245"/>
      <c r="AB249" s="83"/>
      <c r="AC249" s="84"/>
      <c r="AD249" s="90"/>
      <c r="AE249" s="256"/>
      <c r="AF249" s="259"/>
      <c r="AG249" s="260"/>
      <c r="AH249" s="80"/>
      <c r="AI249" s="65"/>
      <c r="AJ249" s="65"/>
      <c r="AK249" s="244"/>
      <c r="AL249" s="244"/>
      <c r="AM249" s="245"/>
      <c r="AN249" s="83"/>
      <c r="AO249" s="84"/>
      <c r="AP249" s="90"/>
      <c r="AR249" s="85"/>
      <c r="AS249" s="94"/>
      <c r="AT249" s="50"/>
    </row>
    <row r="250" spans="1:46" ht="12.75" hidden="1" customHeight="1" outlineLevel="1" x14ac:dyDescent="0.2">
      <c r="A250" s="58"/>
      <c r="B250" s="243"/>
      <c r="C250" s="75" t="s">
        <v>95</v>
      </c>
      <c r="D250" s="95" t="s">
        <v>402</v>
      </c>
      <c r="E250" s="76"/>
      <c r="F250" s="77"/>
      <c r="G250" s="199">
        <f>SUM(H251)</f>
        <v>0</v>
      </c>
      <c r="H250" s="64"/>
      <c r="I250" s="65">
        <v>25</v>
      </c>
      <c r="J250" s="132"/>
      <c r="K250" s="65"/>
      <c r="L250" s="65"/>
      <c r="M250" s="244"/>
      <c r="N250" s="244"/>
      <c r="O250" s="245"/>
      <c r="P250" s="83"/>
      <c r="Q250" s="84"/>
      <c r="R250" s="77"/>
      <c r="S250" s="199">
        <f>SUM(T251)</f>
        <v>0</v>
      </c>
      <c r="T250" s="64"/>
      <c r="U250" s="65">
        <v>25</v>
      </c>
      <c r="V250" s="80"/>
      <c r="W250" s="65"/>
      <c r="X250" s="65"/>
      <c r="Y250" s="244"/>
      <c r="Z250" s="244"/>
      <c r="AA250" s="245"/>
      <c r="AB250" s="83"/>
      <c r="AC250" s="84"/>
      <c r="AD250" s="77"/>
      <c r="AE250" s="199">
        <f>SUM(AF251)</f>
        <v>0</v>
      </c>
      <c r="AF250" s="64"/>
      <c r="AG250" s="65">
        <v>25</v>
      </c>
      <c r="AH250" s="80"/>
      <c r="AI250" s="65"/>
      <c r="AJ250" s="65"/>
      <c r="AK250" s="244"/>
      <c r="AL250" s="244"/>
      <c r="AM250" s="245"/>
      <c r="AN250" s="83"/>
      <c r="AO250" s="84"/>
      <c r="AP250" s="77"/>
      <c r="AR250" s="85"/>
      <c r="AS250" s="86"/>
      <c r="AT250" s="50"/>
    </row>
    <row r="251" spans="1:46" ht="76.5" hidden="1" customHeight="1" outlineLevel="1" x14ac:dyDescent="0.2">
      <c r="A251" s="58" t="s">
        <v>270</v>
      </c>
      <c r="B251" s="243"/>
      <c r="C251" s="75"/>
      <c r="D251" s="88"/>
      <c r="E251" s="89" t="s">
        <v>403</v>
      </c>
      <c r="F251" s="90"/>
      <c r="G251" s="91"/>
      <c r="H251" s="92">
        <v>0</v>
      </c>
      <c r="I251" s="93">
        <v>25</v>
      </c>
      <c r="J251" s="132"/>
      <c r="K251" s="65"/>
      <c r="L251" s="65"/>
      <c r="M251" s="244"/>
      <c r="N251" s="244"/>
      <c r="O251" s="245"/>
      <c r="P251" s="83"/>
      <c r="Q251" s="84"/>
      <c r="R251" s="90"/>
      <c r="S251" s="91"/>
      <c r="T251" s="92">
        <v>0</v>
      </c>
      <c r="U251" s="93">
        <v>25</v>
      </c>
      <c r="V251" s="80"/>
      <c r="W251" s="65"/>
      <c r="X251" s="65"/>
      <c r="Y251" s="244"/>
      <c r="Z251" s="244"/>
      <c r="AA251" s="245"/>
      <c r="AB251" s="83"/>
      <c r="AC251" s="84"/>
      <c r="AD251" s="90"/>
      <c r="AE251" s="91"/>
      <c r="AF251" s="92">
        <v>0</v>
      </c>
      <c r="AG251" s="93">
        <v>25</v>
      </c>
      <c r="AH251" s="80"/>
      <c r="AI251" s="65"/>
      <c r="AJ251" s="65"/>
      <c r="AK251" s="244"/>
      <c r="AL251" s="244"/>
      <c r="AM251" s="245"/>
      <c r="AN251" s="83"/>
      <c r="AO251" s="84"/>
      <c r="AP251" s="90"/>
      <c r="AR251" s="85"/>
      <c r="AS251" s="94"/>
      <c r="AT251" s="104"/>
    </row>
    <row r="252" spans="1:46" s="10" customFormat="1" ht="21.95" customHeight="1" collapsed="1" x14ac:dyDescent="0.25">
      <c r="A252" s="58">
        <v>20</v>
      </c>
      <c r="B252" s="236" t="s">
        <v>404</v>
      </c>
      <c r="C252" s="261" t="s">
        <v>405</v>
      </c>
      <c r="D252" s="237"/>
      <c r="E252" s="238"/>
      <c r="F252" s="62"/>
      <c r="G252" s="239">
        <f>SUM(G253:G264)</f>
        <v>0</v>
      </c>
      <c r="H252" s="64"/>
      <c r="I252" s="65">
        <v>100</v>
      </c>
      <c r="J252" s="65">
        <v>4</v>
      </c>
      <c r="K252" s="65">
        <f>G252*J252</f>
        <v>0</v>
      </c>
      <c r="L252" s="65">
        <f>I252*J252</f>
        <v>400</v>
      </c>
      <c r="M252" s="244"/>
      <c r="N252" s="244"/>
      <c r="O252" s="245"/>
      <c r="P252" s="83"/>
      <c r="Q252" s="84"/>
      <c r="R252" s="62"/>
      <c r="S252" s="239">
        <f>SUM(S253:S264)</f>
        <v>0</v>
      </c>
      <c r="T252" s="64"/>
      <c r="U252" s="65">
        <v>100</v>
      </c>
      <c r="V252" s="180">
        <v>4</v>
      </c>
      <c r="W252" s="65">
        <f>S252*V252</f>
        <v>0</v>
      </c>
      <c r="X252" s="65">
        <f>U252*V252</f>
        <v>400</v>
      </c>
      <c r="Y252" s="244"/>
      <c r="Z252" s="244"/>
      <c r="AA252" s="245"/>
      <c r="AB252" s="83"/>
      <c r="AC252" s="84"/>
      <c r="AD252" s="62"/>
      <c r="AE252" s="239">
        <f>SUM(AE253:AE264)</f>
        <v>0</v>
      </c>
      <c r="AF252" s="64"/>
      <c r="AG252" s="65">
        <v>100</v>
      </c>
      <c r="AH252" s="65">
        <v>4</v>
      </c>
      <c r="AI252" s="65">
        <f>AE252*AH252</f>
        <v>0</v>
      </c>
      <c r="AJ252" s="65">
        <f>AG252*AH252</f>
        <v>400</v>
      </c>
      <c r="AK252" s="244"/>
      <c r="AL252" s="244"/>
      <c r="AM252" s="245"/>
      <c r="AN252" s="83"/>
      <c r="AO252" s="84"/>
      <c r="AP252" s="62"/>
      <c r="AQ252" s="70"/>
      <c r="AR252" s="85"/>
      <c r="AS252" s="72"/>
      <c r="AT252" s="87"/>
    </row>
    <row r="253" spans="1:46" ht="12.75" hidden="1" customHeight="1" outlineLevel="1" x14ac:dyDescent="0.2">
      <c r="A253" s="58"/>
      <c r="B253" s="243"/>
      <c r="C253" s="75" t="s">
        <v>77</v>
      </c>
      <c r="D253" s="95" t="s">
        <v>406</v>
      </c>
      <c r="E253" s="96"/>
      <c r="F253" s="97"/>
      <c r="G253" s="78">
        <f>SUM(H254:H255)</f>
        <v>0</v>
      </c>
      <c r="H253" s="64"/>
      <c r="I253" s="65">
        <v>30</v>
      </c>
      <c r="J253" s="132"/>
      <c r="K253" s="65"/>
      <c r="L253" s="65"/>
      <c r="M253" s="244"/>
      <c r="N253" s="244"/>
      <c r="O253" s="245"/>
      <c r="P253" s="83"/>
      <c r="Q253" s="84"/>
      <c r="R253" s="97"/>
      <c r="S253" s="78">
        <f>SUM(T254:T255)</f>
        <v>0</v>
      </c>
      <c r="T253" s="64"/>
      <c r="U253" s="65">
        <v>30</v>
      </c>
      <c r="V253" s="80"/>
      <c r="W253" s="65"/>
      <c r="X253" s="65"/>
      <c r="Y253" s="244"/>
      <c r="Z253" s="244"/>
      <c r="AA253" s="245"/>
      <c r="AB253" s="83"/>
      <c r="AC253" s="84"/>
      <c r="AD253" s="97"/>
      <c r="AE253" s="78">
        <f>SUM(AF254:AF255)</f>
        <v>0</v>
      </c>
      <c r="AF253" s="64"/>
      <c r="AG253" s="65">
        <v>30</v>
      </c>
      <c r="AH253" s="80"/>
      <c r="AI253" s="65"/>
      <c r="AJ253" s="65"/>
      <c r="AK253" s="244"/>
      <c r="AL253" s="244"/>
      <c r="AM253" s="245"/>
      <c r="AN253" s="83"/>
      <c r="AO253" s="84"/>
      <c r="AP253" s="97"/>
      <c r="AR253" s="85"/>
      <c r="AS253" s="98"/>
      <c r="AT253" s="50"/>
    </row>
    <row r="254" spans="1:46" ht="38.25" hidden="1" customHeight="1" outlineLevel="1" x14ac:dyDescent="0.2">
      <c r="A254" s="58"/>
      <c r="B254" s="243"/>
      <c r="C254" s="75"/>
      <c r="D254" s="88" t="s">
        <v>110</v>
      </c>
      <c r="E254" s="89" t="s">
        <v>407</v>
      </c>
      <c r="F254" s="100"/>
      <c r="G254" s="101"/>
      <c r="H254" s="92">
        <v>0</v>
      </c>
      <c r="I254" s="93">
        <v>20</v>
      </c>
      <c r="J254" s="132"/>
      <c r="K254" s="65"/>
      <c r="L254" s="65"/>
      <c r="M254" s="244"/>
      <c r="N254" s="244"/>
      <c r="O254" s="245"/>
      <c r="P254" s="83"/>
      <c r="Q254" s="84"/>
      <c r="R254" s="100"/>
      <c r="S254" s="101"/>
      <c r="T254" s="92">
        <v>0</v>
      </c>
      <c r="U254" s="93">
        <v>20</v>
      </c>
      <c r="V254" s="80"/>
      <c r="W254" s="65"/>
      <c r="X254" s="65"/>
      <c r="Y254" s="244"/>
      <c r="Z254" s="244"/>
      <c r="AA254" s="245"/>
      <c r="AB254" s="83"/>
      <c r="AC254" s="84"/>
      <c r="AD254" s="100"/>
      <c r="AE254" s="101"/>
      <c r="AF254" s="92">
        <v>0</v>
      </c>
      <c r="AG254" s="93">
        <v>20</v>
      </c>
      <c r="AH254" s="80"/>
      <c r="AI254" s="65"/>
      <c r="AJ254" s="65"/>
      <c r="AK254" s="244"/>
      <c r="AL254" s="244"/>
      <c r="AM254" s="245"/>
      <c r="AN254" s="83"/>
      <c r="AO254" s="84"/>
      <c r="AP254" s="100"/>
      <c r="AR254" s="85"/>
      <c r="AS254" s="102"/>
      <c r="AT254" s="50"/>
    </row>
    <row r="255" spans="1:46" ht="63.75" hidden="1" customHeight="1" outlineLevel="1" x14ac:dyDescent="0.2">
      <c r="A255" s="58"/>
      <c r="B255" s="243"/>
      <c r="C255" s="75"/>
      <c r="D255" s="88" t="s">
        <v>79</v>
      </c>
      <c r="E255" s="89" t="s">
        <v>408</v>
      </c>
      <c r="F255" s="100"/>
      <c r="G255" s="101"/>
      <c r="H255" s="92">
        <v>0</v>
      </c>
      <c r="I255" s="93">
        <v>10</v>
      </c>
      <c r="J255" s="132"/>
      <c r="K255" s="65"/>
      <c r="L255" s="65"/>
      <c r="M255" s="244"/>
      <c r="N255" s="244"/>
      <c r="O255" s="245"/>
      <c r="P255" s="83"/>
      <c r="Q255" s="84"/>
      <c r="R255" s="100"/>
      <c r="S255" s="101"/>
      <c r="T255" s="92">
        <v>0</v>
      </c>
      <c r="U255" s="93">
        <v>10</v>
      </c>
      <c r="V255" s="80"/>
      <c r="W255" s="65"/>
      <c r="X255" s="65"/>
      <c r="Y255" s="244"/>
      <c r="Z255" s="244"/>
      <c r="AA255" s="245"/>
      <c r="AB255" s="83"/>
      <c r="AC255" s="84"/>
      <c r="AD255" s="100"/>
      <c r="AE255" s="101"/>
      <c r="AF255" s="92">
        <v>0</v>
      </c>
      <c r="AG255" s="93">
        <v>10</v>
      </c>
      <c r="AH255" s="80"/>
      <c r="AI255" s="65"/>
      <c r="AJ255" s="65"/>
      <c r="AK255" s="244"/>
      <c r="AL255" s="244"/>
      <c r="AM255" s="245"/>
      <c r="AN255" s="83"/>
      <c r="AO255" s="84"/>
      <c r="AP255" s="100"/>
      <c r="AR255" s="85"/>
      <c r="AS255" s="102"/>
      <c r="AT255" s="50"/>
    </row>
    <row r="256" spans="1:46" ht="12.75" hidden="1" customHeight="1" outlineLevel="1" x14ac:dyDescent="0.2">
      <c r="A256" s="58"/>
      <c r="B256" s="243"/>
      <c r="C256" s="75" t="s">
        <v>83</v>
      </c>
      <c r="D256" s="95" t="s">
        <v>7</v>
      </c>
      <c r="E256" s="96"/>
      <c r="F256" s="100"/>
      <c r="G256" s="78">
        <f>SUM(H257:H260)</f>
        <v>0</v>
      </c>
      <c r="H256" s="64"/>
      <c r="I256" s="65">
        <v>40</v>
      </c>
      <c r="J256" s="132"/>
      <c r="K256" s="65"/>
      <c r="L256" s="65"/>
      <c r="M256" s="244"/>
      <c r="N256" s="244"/>
      <c r="O256" s="245"/>
      <c r="P256" s="83"/>
      <c r="Q256" s="84"/>
      <c r="R256" s="100"/>
      <c r="S256" s="78">
        <f>SUM(T257:T260)</f>
        <v>0</v>
      </c>
      <c r="T256" s="64"/>
      <c r="U256" s="65">
        <v>40</v>
      </c>
      <c r="V256" s="80"/>
      <c r="W256" s="65"/>
      <c r="X256" s="65"/>
      <c r="Y256" s="244"/>
      <c r="Z256" s="244"/>
      <c r="AA256" s="245"/>
      <c r="AB256" s="83"/>
      <c r="AC256" s="84"/>
      <c r="AD256" s="100"/>
      <c r="AE256" s="78">
        <f>SUM(AF257:AF260)</f>
        <v>0</v>
      </c>
      <c r="AF256" s="64"/>
      <c r="AG256" s="65">
        <v>40</v>
      </c>
      <c r="AH256" s="80"/>
      <c r="AI256" s="65"/>
      <c r="AJ256" s="65"/>
      <c r="AK256" s="244"/>
      <c r="AL256" s="244"/>
      <c r="AM256" s="245"/>
      <c r="AN256" s="83"/>
      <c r="AO256" s="84"/>
      <c r="AP256" s="100"/>
      <c r="AR256" s="85"/>
      <c r="AS256" s="102"/>
      <c r="AT256" s="50"/>
    </row>
    <row r="257" spans="1:46" ht="89.25" hidden="1" customHeight="1" outlineLevel="1" x14ac:dyDescent="0.2">
      <c r="A257" s="58"/>
      <c r="B257" s="243"/>
      <c r="C257" s="75"/>
      <c r="D257" s="88" t="s">
        <v>247</v>
      </c>
      <c r="E257" s="89" t="s">
        <v>409</v>
      </c>
      <c r="F257" s="100"/>
      <c r="G257" s="101"/>
      <c r="H257" s="92">
        <v>0</v>
      </c>
      <c r="I257" s="93">
        <v>10</v>
      </c>
      <c r="J257" s="132"/>
      <c r="K257" s="65"/>
      <c r="L257" s="65"/>
      <c r="M257" s="244"/>
      <c r="N257" s="244"/>
      <c r="O257" s="245"/>
      <c r="P257" s="83"/>
      <c r="Q257" s="84"/>
      <c r="R257" s="100"/>
      <c r="S257" s="101"/>
      <c r="T257" s="92">
        <v>0</v>
      </c>
      <c r="U257" s="93">
        <v>10</v>
      </c>
      <c r="V257" s="80"/>
      <c r="W257" s="65"/>
      <c r="X257" s="65"/>
      <c r="Y257" s="244"/>
      <c r="Z257" s="244"/>
      <c r="AA257" s="245"/>
      <c r="AB257" s="83"/>
      <c r="AC257" s="84"/>
      <c r="AD257" s="100"/>
      <c r="AE257" s="101"/>
      <c r="AF257" s="92">
        <v>0</v>
      </c>
      <c r="AG257" s="93">
        <v>10</v>
      </c>
      <c r="AH257" s="80"/>
      <c r="AI257" s="65"/>
      <c r="AJ257" s="65"/>
      <c r="AK257" s="244"/>
      <c r="AL257" s="244"/>
      <c r="AM257" s="245"/>
      <c r="AN257" s="83"/>
      <c r="AO257" s="84"/>
      <c r="AP257" s="100"/>
      <c r="AR257" s="85"/>
      <c r="AS257" s="102"/>
      <c r="AT257" s="50"/>
    </row>
    <row r="258" spans="1:46" ht="114.75" hidden="1" customHeight="1" outlineLevel="1" x14ac:dyDescent="0.2">
      <c r="A258" s="58"/>
      <c r="B258" s="243"/>
      <c r="C258" s="75"/>
      <c r="D258" s="88" t="s">
        <v>87</v>
      </c>
      <c r="E258" s="89" t="s">
        <v>410</v>
      </c>
      <c r="F258" s="100"/>
      <c r="G258" s="101"/>
      <c r="H258" s="92">
        <v>0</v>
      </c>
      <c r="I258" s="93">
        <v>10</v>
      </c>
      <c r="J258" s="132"/>
      <c r="K258" s="65"/>
      <c r="L258" s="65"/>
      <c r="M258" s="244"/>
      <c r="N258" s="244"/>
      <c r="O258" s="245"/>
      <c r="P258" s="83"/>
      <c r="Q258" s="84"/>
      <c r="R258" s="100"/>
      <c r="S258" s="101"/>
      <c r="T258" s="92">
        <v>0</v>
      </c>
      <c r="U258" s="93">
        <v>10</v>
      </c>
      <c r="V258" s="80"/>
      <c r="W258" s="65"/>
      <c r="X258" s="65"/>
      <c r="Y258" s="244"/>
      <c r="Z258" s="244"/>
      <c r="AA258" s="245"/>
      <c r="AB258" s="83"/>
      <c r="AC258" s="84"/>
      <c r="AD258" s="100"/>
      <c r="AE258" s="101"/>
      <c r="AF258" s="92">
        <v>0</v>
      </c>
      <c r="AG258" s="93">
        <v>10</v>
      </c>
      <c r="AH258" s="80"/>
      <c r="AI258" s="65"/>
      <c r="AJ258" s="65"/>
      <c r="AK258" s="244"/>
      <c r="AL258" s="244"/>
      <c r="AM258" s="245"/>
      <c r="AN258" s="83"/>
      <c r="AO258" s="84"/>
      <c r="AP258" s="100"/>
      <c r="AR258" s="85"/>
      <c r="AS258" s="102"/>
      <c r="AT258" s="50"/>
    </row>
    <row r="259" spans="1:46" ht="76.5" hidden="1" customHeight="1" outlineLevel="1" x14ac:dyDescent="0.2">
      <c r="A259" s="58"/>
      <c r="B259" s="243"/>
      <c r="C259" s="75"/>
      <c r="D259" s="88" t="s">
        <v>119</v>
      </c>
      <c r="E259" s="89" t="s">
        <v>411</v>
      </c>
      <c r="F259" s="100"/>
      <c r="G259" s="101"/>
      <c r="H259" s="92">
        <v>0</v>
      </c>
      <c r="I259" s="93">
        <v>10</v>
      </c>
      <c r="J259" s="132"/>
      <c r="K259" s="65"/>
      <c r="L259" s="65"/>
      <c r="M259" s="244"/>
      <c r="N259" s="244"/>
      <c r="O259" s="245"/>
      <c r="P259" s="83"/>
      <c r="Q259" s="84"/>
      <c r="R259" s="100"/>
      <c r="S259" s="101"/>
      <c r="T259" s="92">
        <v>0</v>
      </c>
      <c r="U259" s="93">
        <v>10</v>
      </c>
      <c r="V259" s="80"/>
      <c r="W259" s="65"/>
      <c r="X259" s="65"/>
      <c r="Y259" s="244"/>
      <c r="Z259" s="244"/>
      <c r="AA259" s="245"/>
      <c r="AB259" s="83"/>
      <c r="AC259" s="84"/>
      <c r="AD259" s="100"/>
      <c r="AE259" s="101"/>
      <c r="AF259" s="92">
        <v>0</v>
      </c>
      <c r="AG259" s="93">
        <v>10</v>
      </c>
      <c r="AH259" s="80"/>
      <c r="AI259" s="65"/>
      <c r="AJ259" s="65"/>
      <c r="AK259" s="244"/>
      <c r="AL259" s="244"/>
      <c r="AM259" s="245"/>
      <c r="AN259" s="83"/>
      <c r="AO259" s="84"/>
      <c r="AP259" s="100"/>
      <c r="AR259" s="85"/>
      <c r="AS259" s="102"/>
      <c r="AT259" s="50"/>
    </row>
    <row r="260" spans="1:46" ht="76.5" hidden="1" customHeight="1" outlineLevel="1" x14ac:dyDescent="0.2">
      <c r="A260" s="58"/>
      <c r="B260" s="243"/>
      <c r="C260" s="75"/>
      <c r="D260" s="88" t="s">
        <v>121</v>
      </c>
      <c r="E260" s="89" t="s">
        <v>412</v>
      </c>
      <c r="F260" s="100"/>
      <c r="G260" s="101"/>
      <c r="H260" s="92">
        <v>0</v>
      </c>
      <c r="I260" s="93">
        <v>10</v>
      </c>
      <c r="J260" s="132"/>
      <c r="K260" s="65"/>
      <c r="L260" s="65"/>
      <c r="M260" s="244"/>
      <c r="N260" s="244"/>
      <c r="O260" s="245"/>
      <c r="P260" s="83"/>
      <c r="Q260" s="84"/>
      <c r="R260" s="100"/>
      <c r="S260" s="101"/>
      <c r="T260" s="92">
        <v>0</v>
      </c>
      <c r="U260" s="93">
        <v>10</v>
      </c>
      <c r="V260" s="80"/>
      <c r="W260" s="65"/>
      <c r="X260" s="65"/>
      <c r="Y260" s="244"/>
      <c r="Z260" s="244"/>
      <c r="AA260" s="245"/>
      <c r="AB260" s="83"/>
      <c r="AC260" s="84"/>
      <c r="AD260" s="100"/>
      <c r="AE260" s="101"/>
      <c r="AF260" s="92">
        <v>0</v>
      </c>
      <c r="AG260" s="93">
        <v>10</v>
      </c>
      <c r="AH260" s="80"/>
      <c r="AI260" s="65"/>
      <c r="AJ260" s="65"/>
      <c r="AK260" s="244"/>
      <c r="AL260" s="244"/>
      <c r="AM260" s="245"/>
      <c r="AN260" s="83"/>
      <c r="AO260" s="84"/>
      <c r="AP260" s="100"/>
      <c r="AR260" s="85"/>
      <c r="AS260" s="102"/>
      <c r="AT260" s="50"/>
    </row>
    <row r="261" spans="1:46" ht="12.75" hidden="1" customHeight="1" outlineLevel="1" x14ac:dyDescent="0.2">
      <c r="A261" s="58"/>
      <c r="B261" s="243"/>
      <c r="C261" s="75" t="s">
        <v>95</v>
      </c>
      <c r="D261" s="95" t="s">
        <v>413</v>
      </c>
      <c r="E261" s="96"/>
      <c r="F261" s="97"/>
      <c r="G261" s="78">
        <f>SUM(H262:H262)</f>
        <v>0</v>
      </c>
      <c r="H261" s="64"/>
      <c r="I261" s="65">
        <v>10</v>
      </c>
      <c r="J261" s="132"/>
      <c r="K261" s="65"/>
      <c r="L261" s="65"/>
      <c r="M261" s="244"/>
      <c r="N261" s="244"/>
      <c r="O261" s="245"/>
      <c r="P261" s="83"/>
      <c r="Q261" s="84"/>
      <c r="R261" s="97"/>
      <c r="S261" s="78">
        <f>SUM(T262:T262)</f>
        <v>0</v>
      </c>
      <c r="T261" s="64"/>
      <c r="U261" s="65">
        <v>10</v>
      </c>
      <c r="V261" s="80"/>
      <c r="W261" s="65"/>
      <c r="X261" s="65"/>
      <c r="Y261" s="244"/>
      <c r="Z261" s="244"/>
      <c r="AA261" s="245"/>
      <c r="AB261" s="83"/>
      <c r="AC261" s="84"/>
      <c r="AD261" s="97"/>
      <c r="AE261" s="78">
        <f>SUM(AF262:AF262)</f>
        <v>0</v>
      </c>
      <c r="AF261" s="64"/>
      <c r="AG261" s="65">
        <v>10</v>
      </c>
      <c r="AH261" s="80"/>
      <c r="AI261" s="65"/>
      <c r="AJ261" s="65"/>
      <c r="AK261" s="244"/>
      <c r="AL261" s="244"/>
      <c r="AM261" s="245"/>
      <c r="AN261" s="83"/>
      <c r="AO261" s="84"/>
      <c r="AP261" s="97"/>
      <c r="AR261" s="85"/>
      <c r="AS261" s="98"/>
      <c r="AT261" s="50"/>
    </row>
    <row r="262" spans="1:46" ht="61.5" hidden="1" customHeight="1" outlineLevel="1" x14ac:dyDescent="0.2">
      <c r="A262" s="58"/>
      <c r="B262" s="243"/>
      <c r="C262" s="75"/>
      <c r="D262" s="88" t="s">
        <v>133</v>
      </c>
      <c r="E262" s="89" t="s">
        <v>414</v>
      </c>
      <c r="F262" s="100"/>
      <c r="G262" s="101"/>
      <c r="H262" s="92">
        <v>0</v>
      </c>
      <c r="I262" s="93">
        <v>10</v>
      </c>
      <c r="J262" s="132"/>
      <c r="K262" s="65"/>
      <c r="L262" s="65"/>
      <c r="M262" s="244"/>
      <c r="N262" s="244"/>
      <c r="O262" s="245"/>
      <c r="P262" s="83"/>
      <c r="Q262" s="84"/>
      <c r="R262" s="100"/>
      <c r="S262" s="101"/>
      <c r="T262" s="92">
        <v>0</v>
      </c>
      <c r="U262" s="93">
        <v>10</v>
      </c>
      <c r="V262" s="80"/>
      <c r="W262" s="65"/>
      <c r="X262" s="65"/>
      <c r="Y262" s="244"/>
      <c r="Z262" s="244"/>
      <c r="AA262" s="245"/>
      <c r="AB262" s="83"/>
      <c r="AC262" s="84"/>
      <c r="AD262" s="100"/>
      <c r="AE262" s="101"/>
      <c r="AF262" s="92">
        <v>0</v>
      </c>
      <c r="AG262" s="93">
        <v>10</v>
      </c>
      <c r="AH262" s="80"/>
      <c r="AI262" s="65"/>
      <c r="AJ262" s="65"/>
      <c r="AK262" s="244"/>
      <c r="AL262" s="244"/>
      <c r="AM262" s="245"/>
      <c r="AN262" s="83"/>
      <c r="AO262" s="84"/>
      <c r="AP262" s="100"/>
      <c r="AR262" s="85"/>
      <c r="AS262" s="102"/>
      <c r="AT262" s="50"/>
    </row>
    <row r="263" spans="1:46" ht="12.75" hidden="1" customHeight="1" outlineLevel="1" x14ac:dyDescent="0.2">
      <c r="A263" s="58"/>
      <c r="B263" s="243"/>
      <c r="C263" s="75" t="s">
        <v>138</v>
      </c>
      <c r="D263" s="95" t="s">
        <v>415</v>
      </c>
      <c r="E263" s="96"/>
      <c r="F263" s="97"/>
      <c r="G263" s="78">
        <f>SUM(H264)</f>
        <v>0</v>
      </c>
      <c r="H263" s="64"/>
      <c r="I263" s="65">
        <v>20</v>
      </c>
      <c r="J263" s="132"/>
      <c r="K263" s="65"/>
      <c r="L263" s="65"/>
      <c r="M263" s="244"/>
      <c r="N263" s="244"/>
      <c r="O263" s="245"/>
      <c r="P263" s="83"/>
      <c r="Q263" s="84"/>
      <c r="R263" s="97"/>
      <c r="S263" s="78">
        <f>SUM(T264)</f>
        <v>0</v>
      </c>
      <c r="T263" s="64"/>
      <c r="U263" s="65">
        <v>20</v>
      </c>
      <c r="V263" s="80"/>
      <c r="W263" s="65"/>
      <c r="X263" s="65"/>
      <c r="Y263" s="244"/>
      <c r="Z263" s="244"/>
      <c r="AA263" s="245"/>
      <c r="AB263" s="83"/>
      <c r="AC263" s="84"/>
      <c r="AD263" s="97"/>
      <c r="AE263" s="78">
        <f>SUM(AF264)</f>
        <v>0</v>
      </c>
      <c r="AF263" s="64"/>
      <c r="AG263" s="65">
        <v>20</v>
      </c>
      <c r="AH263" s="80"/>
      <c r="AI263" s="65"/>
      <c r="AJ263" s="65"/>
      <c r="AK263" s="244"/>
      <c r="AL263" s="244"/>
      <c r="AM263" s="245"/>
      <c r="AN263" s="83"/>
      <c r="AO263" s="84"/>
      <c r="AP263" s="97"/>
      <c r="AR263" s="85"/>
      <c r="AS263" s="98"/>
      <c r="AT263" s="50"/>
    </row>
    <row r="264" spans="1:46" ht="63.75" hidden="1" customHeight="1" outlineLevel="1" x14ac:dyDescent="0.2">
      <c r="A264" s="58"/>
      <c r="B264" s="243"/>
      <c r="C264" s="75"/>
      <c r="D264" s="88" t="s">
        <v>358</v>
      </c>
      <c r="E264" s="103" t="s">
        <v>416</v>
      </c>
      <c r="F264" s="100"/>
      <c r="G264" s="101"/>
      <c r="H264" s="92">
        <v>0</v>
      </c>
      <c r="I264" s="93">
        <v>20</v>
      </c>
      <c r="J264" s="132"/>
      <c r="K264" s="65"/>
      <c r="L264" s="65"/>
      <c r="M264" s="244"/>
      <c r="N264" s="244"/>
      <c r="O264" s="245"/>
      <c r="P264" s="83"/>
      <c r="Q264" s="84"/>
      <c r="R264" s="100"/>
      <c r="S264" s="101"/>
      <c r="T264" s="92">
        <v>0</v>
      </c>
      <c r="U264" s="93">
        <v>20</v>
      </c>
      <c r="V264" s="80"/>
      <c r="W264" s="65"/>
      <c r="X264" s="65"/>
      <c r="Y264" s="244"/>
      <c r="Z264" s="244"/>
      <c r="AA264" s="245"/>
      <c r="AB264" s="83"/>
      <c r="AC264" s="84"/>
      <c r="AD264" s="100"/>
      <c r="AE264" s="101"/>
      <c r="AF264" s="92">
        <v>0</v>
      </c>
      <c r="AG264" s="93">
        <v>20</v>
      </c>
      <c r="AH264" s="80"/>
      <c r="AI264" s="65"/>
      <c r="AJ264" s="65"/>
      <c r="AK264" s="244"/>
      <c r="AL264" s="244"/>
      <c r="AM264" s="245"/>
      <c r="AN264" s="83"/>
      <c r="AO264" s="84"/>
      <c r="AP264" s="100"/>
      <c r="AR264" s="85"/>
      <c r="AS264" s="102"/>
      <c r="AT264" s="104"/>
    </row>
    <row r="265" spans="1:46" s="10" customFormat="1" ht="21.95" customHeight="1" collapsed="1" x14ac:dyDescent="0.25">
      <c r="A265" s="58">
        <v>21</v>
      </c>
      <c r="B265" s="236" t="s">
        <v>417</v>
      </c>
      <c r="C265" s="237" t="s">
        <v>418</v>
      </c>
      <c r="D265" s="237"/>
      <c r="E265" s="238"/>
      <c r="F265" s="62"/>
      <c r="G265" s="239">
        <f>SUM(G266:G285)</f>
        <v>0</v>
      </c>
      <c r="H265" s="64"/>
      <c r="I265" s="127">
        <v>100</v>
      </c>
      <c r="J265" s="65">
        <v>4</v>
      </c>
      <c r="K265" s="65">
        <f>G265*J265</f>
        <v>0</v>
      </c>
      <c r="L265" s="65">
        <f>I265*J265</f>
        <v>400</v>
      </c>
      <c r="M265" s="244"/>
      <c r="N265" s="244"/>
      <c r="O265" s="245"/>
      <c r="P265" s="83"/>
      <c r="Q265" s="84"/>
      <c r="R265" s="62"/>
      <c r="S265" s="239">
        <f>SUM(S266:S285)</f>
        <v>0</v>
      </c>
      <c r="T265" s="64"/>
      <c r="U265" s="127">
        <v>100</v>
      </c>
      <c r="V265" s="65">
        <v>4</v>
      </c>
      <c r="W265" s="65">
        <f>S265*V265</f>
        <v>0</v>
      </c>
      <c r="X265" s="65">
        <f>U265*V265</f>
        <v>400</v>
      </c>
      <c r="Y265" s="244"/>
      <c r="Z265" s="244"/>
      <c r="AA265" s="245"/>
      <c r="AB265" s="83"/>
      <c r="AC265" s="84"/>
      <c r="AD265" s="62"/>
      <c r="AE265" s="239">
        <f>SUM(AE266:AE285)</f>
        <v>0</v>
      </c>
      <c r="AF265" s="64"/>
      <c r="AG265" s="127">
        <v>100</v>
      </c>
      <c r="AH265" s="65">
        <v>4</v>
      </c>
      <c r="AI265" s="65">
        <f>AE265*AH265</f>
        <v>0</v>
      </c>
      <c r="AJ265" s="65">
        <f>AG265*AH265</f>
        <v>400</v>
      </c>
      <c r="AK265" s="244"/>
      <c r="AL265" s="244"/>
      <c r="AM265" s="245"/>
      <c r="AN265" s="83"/>
      <c r="AO265" s="84"/>
      <c r="AP265" s="62"/>
      <c r="AQ265" s="70"/>
      <c r="AR265" s="85"/>
      <c r="AS265" s="72"/>
      <c r="AT265" s="73"/>
    </row>
    <row r="266" spans="1:46" ht="12.75" hidden="1" customHeight="1" outlineLevel="1" x14ac:dyDescent="0.2">
      <c r="A266" s="58"/>
      <c r="B266" s="243"/>
      <c r="C266" s="75" t="s">
        <v>77</v>
      </c>
      <c r="D266" s="95" t="s">
        <v>419</v>
      </c>
      <c r="E266" s="96"/>
      <c r="F266" s="97"/>
      <c r="G266" s="78">
        <f>SUM(H267:H271)</f>
        <v>0</v>
      </c>
      <c r="H266" s="64"/>
      <c r="I266" s="65">
        <v>30</v>
      </c>
      <c r="J266" s="132"/>
      <c r="K266" s="65"/>
      <c r="L266" s="65"/>
      <c r="M266" s="244"/>
      <c r="N266" s="244"/>
      <c r="O266" s="245"/>
      <c r="P266" s="83"/>
      <c r="Q266" s="84"/>
      <c r="R266" s="97"/>
      <c r="S266" s="78">
        <f>SUM(T267:T271)</f>
        <v>0</v>
      </c>
      <c r="T266" s="64"/>
      <c r="U266" s="65">
        <v>30</v>
      </c>
      <c r="V266" s="80"/>
      <c r="W266" s="65"/>
      <c r="X266" s="65"/>
      <c r="Y266" s="244"/>
      <c r="Z266" s="244"/>
      <c r="AA266" s="245"/>
      <c r="AB266" s="83"/>
      <c r="AC266" s="84"/>
      <c r="AD266" s="97"/>
      <c r="AE266" s="78">
        <f>SUM(AF267:AF271)</f>
        <v>0</v>
      </c>
      <c r="AF266" s="64"/>
      <c r="AG266" s="65">
        <v>30</v>
      </c>
      <c r="AH266" s="80"/>
      <c r="AI266" s="65"/>
      <c r="AJ266" s="65"/>
      <c r="AK266" s="244"/>
      <c r="AL266" s="244"/>
      <c r="AM266" s="245"/>
      <c r="AN266" s="83"/>
      <c r="AO266" s="84"/>
      <c r="AP266" s="97"/>
      <c r="AR266" s="85"/>
      <c r="AS266" s="98"/>
      <c r="AT266" s="87"/>
    </row>
    <row r="267" spans="1:46" ht="63.75" hidden="1" customHeight="1" outlineLevel="1" x14ac:dyDescent="0.2">
      <c r="A267" s="58"/>
      <c r="B267" s="243"/>
      <c r="C267" s="75"/>
      <c r="D267" s="88" t="s">
        <v>341</v>
      </c>
      <c r="E267" s="99" t="s">
        <v>420</v>
      </c>
      <c r="F267" s="100"/>
      <c r="G267" s="101"/>
      <c r="H267" s="92">
        <v>0</v>
      </c>
      <c r="I267" s="93">
        <v>5</v>
      </c>
      <c r="J267" s="132"/>
      <c r="K267" s="65"/>
      <c r="L267" s="65"/>
      <c r="M267" s="244"/>
      <c r="N267" s="244"/>
      <c r="O267" s="245"/>
      <c r="P267" s="83"/>
      <c r="Q267" s="84"/>
      <c r="R267" s="100"/>
      <c r="S267" s="101"/>
      <c r="T267" s="92">
        <v>0</v>
      </c>
      <c r="U267" s="93">
        <v>5</v>
      </c>
      <c r="V267" s="80"/>
      <c r="W267" s="65"/>
      <c r="X267" s="65"/>
      <c r="Y267" s="244"/>
      <c r="Z267" s="244"/>
      <c r="AA267" s="245"/>
      <c r="AB267" s="83"/>
      <c r="AC267" s="84"/>
      <c r="AD267" s="100"/>
      <c r="AE267" s="101"/>
      <c r="AF267" s="92">
        <v>0</v>
      </c>
      <c r="AG267" s="93">
        <v>5</v>
      </c>
      <c r="AH267" s="80"/>
      <c r="AI267" s="65"/>
      <c r="AJ267" s="65"/>
      <c r="AK267" s="244"/>
      <c r="AL267" s="244"/>
      <c r="AM267" s="245"/>
      <c r="AN267" s="83"/>
      <c r="AO267" s="84"/>
      <c r="AP267" s="100"/>
      <c r="AR267" s="85"/>
      <c r="AS267" s="102"/>
      <c r="AT267" s="50"/>
    </row>
    <row r="268" spans="1:46" ht="51" hidden="1" customHeight="1" outlineLevel="1" x14ac:dyDescent="0.2">
      <c r="A268" s="58"/>
      <c r="B268" s="243"/>
      <c r="C268" s="75"/>
      <c r="D268" s="88" t="s">
        <v>152</v>
      </c>
      <c r="E268" s="103" t="s">
        <v>421</v>
      </c>
      <c r="F268" s="100"/>
      <c r="G268" s="101"/>
      <c r="H268" s="92">
        <v>0</v>
      </c>
      <c r="I268" s="93">
        <v>5</v>
      </c>
      <c r="J268" s="132"/>
      <c r="K268" s="65"/>
      <c r="L268" s="65"/>
      <c r="M268" s="244"/>
      <c r="N268" s="244"/>
      <c r="O268" s="245"/>
      <c r="P268" s="83"/>
      <c r="Q268" s="84"/>
      <c r="R268" s="100"/>
      <c r="S268" s="101"/>
      <c r="T268" s="92">
        <v>0</v>
      </c>
      <c r="U268" s="93">
        <v>5</v>
      </c>
      <c r="V268" s="80"/>
      <c r="W268" s="65"/>
      <c r="X268" s="65"/>
      <c r="Y268" s="244"/>
      <c r="Z268" s="244"/>
      <c r="AA268" s="245"/>
      <c r="AB268" s="83"/>
      <c r="AC268" s="84"/>
      <c r="AD268" s="100"/>
      <c r="AE268" s="101"/>
      <c r="AF268" s="92">
        <v>0</v>
      </c>
      <c r="AG268" s="93">
        <v>5</v>
      </c>
      <c r="AH268" s="80"/>
      <c r="AI268" s="65"/>
      <c r="AJ268" s="65"/>
      <c r="AK268" s="244"/>
      <c r="AL268" s="244"/>
      <c r="AM268" s="245"/>
      <c r="AN268" s="83"/>
      <c r="AO268" s="84"/>
      <c r="AP268" s="100"/>
      <c r="AR268" s="85"/>
      <c r="AS268" s="102"/>
      <c r="AT268" s="50"/>
    </row>
    <row r="269" spans="1:46" ht="76.5" hidden="1" customHeight="1" outlineLevel="1" x14ac:dyDescent="0.2">
      <c r="A269" s="58"/>
      <c r="B269" s="243"/>
      <c r="C269" s="75"/>
      <c r="D269" s="88" t="s">
        <v>154</v>
      </c>
      <c r="E269" s="103" t="s">
        <v>422</v>
      </c>
      <c r="F269" s="100"/>
      <c r="G269" s="101"/>
      <c r="H269" s="92">
        <v>0</v>
      </c>
      <c r="I269" s="93">
        <v>10</v>
      </c>
      <c r="J269" s="132"/>
      <c r="K269" s="65"/>
      <c r="L269" s="65"/>
      <c r="M269" s="244"/>
      <c r="N269" s="244"/>
      <c r="O269" s="245"/>
      <c r="P269" s="83"/>
      <c r="Q269" s="84"/>
      <c r="R269" s="100"/>
      <c r="S269" s="101"/>
      <c r="T269" s="92">
        <v>0</v>
      </c>
      <c r="U269" s="93">
        <v>10</v>
      </c>
      <c r="V269" s="80"/>
      <c r="W269" s="65"/>
      <c r="X269" s="65"/>
      <c r="Y269" s="244"/>
      <c r="Z269" s="244"/>
      <c r="AA269" s="245"/>
      <c r="AB269" s="83"/>
      <c r="AC269" s="84"/>
      <c r="AD269" s="100"/>
      <c r="AE269" s="101"/>
      <c r="AF269" s="92">
        <v>0</v>
      </c>
      <c r="AG269" s="93">
        <v>10</v>
      </c>
      <c r="AH269" s="80"/>
      <c r="AI269" s="65"/>
      <c r="AJ269" s="65"/>
      <c r="AK269" s="244"/>
      <c r="AL269" s="244"/>
      <c r="AM269" s="245"/>
      <c r="AN269" s="83"/>
      <c r="AO269" s="84"/>
      <c r="AP269" s="100"/>
      <c r="AR269" s="85"/>
      <c r="AS269" s="102"/>
      <c r="AT269" s="50"/>
    </row>
    <row r="270" spans="1:46" ht="38.25" hidden="1" customHeight="1" outlineLevel="1" x14ac:dyDescent="0.2">
      <c r="A270" s="58"/>
      <c r="B270" s="243"/>
      <c r="C270" s="75"/>
      <c r="D270" s="88" t="s">
        <v>268</v>
      </c>
      <c r="E270" s="89" t="s">
        <v>423</v>
      </c>
      <c r="F270" s="90"/>
      <c r="G270" s="91"/>
      <c r="H270" s="92">
        <v>0</v>
      </c>
      <c r="I270" s="93">
        <v>5</v>
      </c>
      <c r="J270" s="132"/>
      <c r="K270" s="65"/>
      <c r="L270" s="65"/>
      <c r="M270" s="244"/>
      <c r="N270" s="244"/>
      <c r="O270" s="245"/>
      <c r="P270" s="83"/>
      <c r="Q270" s="84"/>
      <c r="R270" s="90"/>
      <c r="S270" s="91"/>
      <c r="T270" s="92">
        <v>0</v>
      </c>
      <c r="U270" s="93">
        <v>5</v>
      </c>
      <c r="V270" s="80"/>
      <c r="W270" s="65"/>
      <c r="X270" s="65"/>
      <c r="Y270" s="244"/>
      <c r="Z270" s="244"/>
      <c r="AA270" s="245"/>
      <c r="AB270" s="83"/>
      <c r="AC270" s="84"/>
      <c r="AD270" s="90"/>
      <c r="AE270" s="91"/>
      <c r="AF270" s="92">
        <v>0</v>
      </c>
      <c r="AG270" s="93">
        <v>5</v>
      </c>
      <c r="AH270" s="80"/>
      <c r="AI270" s="65"/>
      <c r="AJ270" s="65"/>
      <c r="AK270" s="244"/>
      <c r="AL270" s="244"/>
      <c r="AM270" s="245"/>
      <c r="AN270" s="83"/>
      <c r="AO270" s="84"/>
      <c r="AP270" s="90"/>
      <c r="AR270" s="85"/>
      <c r="AS270" s="94"/>
      <c r="AT270" s="50"/>
    </row>
    <row r="271" spans="1:46" ht="25.5" hidden="1" customHeight="1" outlineLevel="1" x14ac:dyDescent="0.2">
      <c r="A271" s="58"/>
      <c r="B271" s="243"/>
      <c r="C271" s="75"/>
      <c r="D271" s="88" t="s">
        <v>271</v>
      </c>
      <c r="E271" s="89" t="s">
        <v>424</v>
      </c>
      <c r="F271" s="90"/>
      <c r="G271" s="91"/>
      <c r="H271" s="92">
        <v>0</v>
      </c>
      <c r="I271" s="93">
        <v>5</v>
      </c>
      <c r="J271" s="132"/>
      <c r="K271" s="65"/>
      <c r="L271" s="65"/>
      <c r="M271" s="244"/>
      <c r="N271" s="244"/>
      <c r="O271" s="245"/>
      <c r="P271" s="83"/>
      <c r="Q271" s="84"/>
      <c r="R271" s="90"/>
      <c r="S271" s="91"/>
      <c r="T271" s="92">
        <v>0</v>
      </c>
      <c r="U271" s="93">
        <v>5</v>
      </c>
      <c r="V271" s="80"/>
      <c r="W271" s="65"/>
      <c r="X271" s="65"/>
      <c r="Y271" s="244"/>
      <c r="Z271" s="244"/>
      <c r="AA271" s="245"/>
      <c r="AB271" s="83"/>
      <c r="AC271" s="84"/>
      <c r="AD271" s="90"/>
      <c r="AE271" s="91"/>
      <c r="AF271" s="92">
        <v>0</v>
      </c>
      <c r="AG271" s="93">
        <v>5</v>
      </c>
      <c r="AH271" s="80"/>
      <c r="AI271" s="65"/>
      <c r="AJ271" s="65"/>
      <c r="AK271" s="244"/>
      <c r="AL271" s="244"/>
      <c r="AM271" s="245"/>
      <c r="AN271" s="83"/>
      <c r="AO271" s="84"/>
      <c r="AP271" s="90"/>
      <c r="AR271" s="85"/>
      <c r="AS271" s="94"/>
      <c r="AT271" s="50"/>
    </row>
    <row r="272" spans="1:46" ht="12.75" hidden="1" customHeight="1" outlineLevel="1" x14ac:dyDescent="0.2">
      <c r="A272" s="58"/>
      <c r="B272" s="243"/>
      <c r="C272" s="75" t="s">
        <v>83</v>
      </c>
      <c r="D272" s="95" t="s">
        <v>425</v>
      </c>
      <c r="E272" s="96"/>
      <c r="F272" s="97"/>
      <c r="G272" s="78">
        <f>SUM(H273)</f>
        <v>0</v>
      </c>
      <c r="H272" s="64"/>
      <c r="I272" s="65">
        <v>30</v>
      </c>
      <c r="J272" s="132"/>
      <c r="K272" s="65"/>
      <c r="L272" s="65"/>
      <c r="M272" s="244"/>
      <c r="N272" s="244"/>
      <c r="O272" s="245"/>
      <c r="P272" s="83"/>
      <c r="Q272" s="84"/>
      <c r="R272" s="97"/>
      <c r="S272" s="78">
        <f>SUM(T273)</f>
        <v>0</v>
      </c>
      <c r="T272" s="64"/>
      <c r="U272" s="65">
        <v>30</v>
      </c>
      <c r="V272" s="80"/>
      <c r="W272" s="65"/>
      <c r="X272" s="65"/>
      <c r="Y272" s="244"/>
      <c r="Z272" s="244"/>
      <c r="AA272" s="245"/>
      <c r="AB272" s="83"/>
      <c r="AC272" s="84"/>
      <c r="AD272" s="97"/>
      <c r="AE272" s="78">
        <f>SUM(AF273)</f>
        <v>0</v>
      </c>
      <c r="AF272" s="64"/>
      <c r="AG272" s="65">
        <v>30</v>
      </c>
      <c r="AH272" s="80"/>
      <c r="AI272" s="65"/>
      <c r="AJ272" s="65"/>
      <c r="AK272" s="244"/>
      <c r="AL272" s="244"/>
      <c r="AM272" s="245"/>
      <c r="AN272" s="83"/>
      <c r="AO272" s="84"/>
      <c r="AP272" s="97"/>
      <c r="AR272" s="85"/>
      <c r="AS272" s="98"/>
      <c r="AT272" s="50"/>
    </row>
    <row r="273" spans="1:46" ht="61.5" hidden="1" customHeight="1" outlineLevel="1" x14ac:dyDescent="0.2">
      <c r="A273" s="58"/>
      <c r="B273" s="243"/>
      <c r="C273" s="75"/>
      <c r="D273" s="88" t="s">
        <v>83</v>
      </c>
      <c r="E273" s="89" t="s">
        <v>426</v>
      </c>
      <c r="F273" s="90"/>
      <c r="G273" s="91"/>
      <c r="H273" s="92">
        <v>0</v>
      </c>
      <c r="I273" s="93">
        <v>30</v>
      </c>
      <c r="J273" s="132"/>
      <c r="K273" s="65"/>
      <c r="L273" s="65"/>
      <c r="M273" s="244"/>
      <c r="N273" s="244"/>
      <c r="O273" s="245"/>
      <c r="P273" s="83"/>
      <c r="Q273" s="84"/>
      <c r="R273" s="90"/>
      <c r="S273" s="91"/>
      <c r="T273" s="92">
        <v>0</v>
      </c>
      <c r="U273" s="93">
        <v>30</v>
      </c>
      <c r="V273" s="80"/>
      <c r="W273" s="65"/>
      <c r="X273" s="65"/>
      <c r="Y273" s="244"/>
      <c r="Z273" s="244"/>
      <c r="AA273" s="245"/>
      <c r="AB273" s="83"/>
      <c r="AC273" s="84"/>
      <c r="AD273" s="90"/>
      <c r="AE273" s="91"/>
      <c r="AF273" s="92">
        <v>0</v>
      </c>
      <c r="AG273" s="93">
        <v>30</v>
      </c>
      <c r="AH273" s="80"/>
      <c r="AI273" s="65"/>
      <c r="AJ273" s="65"/>
      <c r="AK273" s="244"/>
      <c r="AL273" s="244"/>
      <c r="AM273" s="245"/>
      <c r="AN273" s="83"/>
      <c r="AO273" s="84"/>
      <c r="AP273" s="90"/>
      <c r="AR273" s="85"/>
      <c r="AS273" s="94"/>
      <c r="AT273" s="50"/>
    </row>
    <row r="274" spans="1:46" ht="12.75" hidden="1" customHeight="1" outlineLevel="1" x14ac:dyDescent="0.2">
      <c r="A274" s="58"/>
      <c r="B274" s="243"/>
      <c r="C274" s="75" t="s">
        <v>95</v>
      </c>
      <c r="D274" s="95" t="s">
        <v>427</v>
      </c>
      <c r="E274" s="96"/>
      <c r="F274" s="97"/>
      <c r="G274" s="78">
        <f>SUM(H275:H285)</f>
        <v>0</v>
      </c>
      <c r="H274" s="64"/>
      <c r="I274" s="65">
        <v>40</v>
      </c>
      <c r="J274" s="132"/>
      <c r="K274" s="65"/>
      <c r="L274" s="65"/>
      <c r="M274" s="244"/>
      <c r="N274" s="244"/>
      <c r="O274" s="245"/>
      <c r="P274" s="83"/>
      <c r="Q274" s="84"/>
      <c r="R274" s="97"/>
      <c r="S274" s="78">
        <f>SUM(T275:T284)</f>
        <v>0</v>
      </c>
      <c r="T274" s="64"/>
      <c r="U274" s="65">
        <v>40</v>
      </c>
      <c r="V274" s="80"/>
      <c r="W274" s="65"/>
      <c r="X274" s="65"/>
      <c r="Y274" s="244"/>
      <c r="Z274" s="244"/>
      <c r="AA274" s="245"/>
      <c r="AB274" s="83"/>
      <c r="AC274" s="84"/>
      <c r="AD274" s="97"/>
      <c r="AE274" s="78">
        <f>SUM(AF275:AF284)</f>
        <v>0</v>
      </c>
      <c r="AF274" s="64"/>
      <c r="AG274" s="65">
        <v>40</v>
      </c>
      <c r="AH274" s="80"/>
      <c r="AI274" s="65"/>
      <c r="AJ274" s="65"/>
      <c r="AK274" s="244"/>
      <c r="AL274" s="244"/>
      <c r="AM274" s="245"/>
      <c r="AN274" s="83"/>
      <c r="AO274" s="84"/>
      <c r="AP274" s="97"/>
      <c r="AR274" s="85"/>
      <c r="AS274" s="98"/>
      <c r="AT274" s="50"/>
    </row>
    <row r="275" spans="1:46" ht="51" hidden="1" customHeight="1" outlineLevel="1" x14ac:dyDescent="0.2">
      <c r="A275" s="58"/>
      <c r="B275" s="243"/>
      <c r="C275" s="75"/>
      <c r="D275" s="88" t="s">
        <v>353</v>
      </c>
      <c r="E275" s="89" t="s">
        <v>428</v>
      </c>
      <c r="F275" s="90"/>
      <c r="G275" s="91"/>
      <c r="H275" s="92">
        <v>0</v>
      </c>
      <c r="I275" s="93">
        <v>5</v>
      </c>
      <c r="J275" s="132"/>
      <c r="K275" s="65"/>
      <c r="L275" s="65"/>
      <c r="M275" s="244"/>
      <c r="N275" s="244"/>
      <c r="O275" s="245"/>
      <c r="P275" s="83"/>
      <c r="Q275" s="84"/>
      <c r="R275" s="90"/>
      <c r="S275" s="91"/>
      <c r="T275" s="92">
        <v>0</v>
      </c>
      <c r="U275" s="93">
        <v>5</v>
      </c>
      <c r="V275" s="80"/>
      <c r="W275" s="65"/>
      <c r="X275" s="65"/>
      <c r="Y275" s="244"/>
      <c r="Z275" s="244"/>
      <c r="AA275" s="245"/>
      <c r="AB275" s="83"/>
      <c r="AC275" s="84"/>
      <c r="AD275" s="90"/>
      <c r="AE275" s="91"/>
      <c r="AF275" s="92">
        <v>0</v>
      </c>
      <c r="AG275" s="93">
        <v>5</v>
      </c>
      <c r="AH275" s="80"/>
      <c r="AI275" s="65"/>
      <c r="AJ275" s="65"/>
      <c r="AK275" s="244"/>
      <c r="AL275" s="244"/>
      <c r="AM275" s="245"/>
      <c r="AN275" s="83"/>
      <c r="AO275" s="84"/>
      <c r="AP275" s="90"/>
      <c r="AR275" s="85"/>
      <c r="AS275" s="94"/>
      <c r="AT275" s="50"/>
    </row>
    <row r="276" spans="1:46" ht="63.75" hidden="1" customHeight="1" outlineLevel="1" x14ac:dyDescent="0.2">
      <c r="A276" s="58"/>
      <c r="B276" s="243"/>
      <c r="C276" s="75"/>
      <c r="D276" s="88" t="s">
        <v>355</v>
      </c>
      <c r="E276" s="89" t="s">
        <v>429</v>
      </c>
      <c r="F276" s="90"/>
      <c r="G276" s="91"/>
      <c r="H276" s="92">
        <v>0</v>
      </c>
      <c r="I276" s="93">
        <v>5</v>
      </c>
      <c r="J276" s="132"/>
      <c r="K276" s="65"/>
      <c r="L276" s="65"/>
      <c r="M276" s="244"/>
      <c r="N276" s="244"/>
      <c r="O276" s="245"/>
      <c r="P276" s="83"/>
      <c r="Q276" s="84"/>
      <c r="R276" s="90"/>
      <c r="S276" s="91"/>
      <c r="T276" s="92">
        <v>0</v>
      </c>
      <c r="U276" s="93">
        <v>5</v>
      </c>
      <c r="V276" s="80"/>
      <c r="W276" s="65"/>
      <c r="X276" s="65"/>
      <c r="Y276" s="244"/>
      <c r="Z276" s="244"/>
      <c r="AA276" s="245"/>
      <c r="AB276" s="83"/>
      <c r="AC276" s="84"/>
      <c r="AD276" s="90"/>
      <c r="AE276" s="91"/>
      <c r="AF276" s="92">
        <v>0</v>
      </c>
      <c r="AG276" s="93">
        <v>5</v>
      </c>
      <c r="AH276" s="80"/>
      <c r="AI276" s="65"/>
      <c r="AJ276" s="65"/>
      <c r="AK276" s="244"/>
      <c r="AL276" s="244"/>
      <c r="AM276" s="245"/>
      <c r="AN276" s="83"/>
      <c r="AO276" s="84"/>
      <c r="AP276" s="90"/>
      <c r="AR276" s="85"/>
      <c r="AS276" s="94"/>
      <c r="AT276" s="50"/>
    </row>
    <row r="277" spans="1:46" ht="76.5" hidden="1" customHeight="1" outlineLevel="1" x14ac:dyDescent="0.2">
      <c r="A277" s="58" t="s">
        <v>270</v>
      </c>
      <c r="B277" s="243"/>
      <c r="C277" s="75"/>
      <c r="D277" s="88" t="s">
        <v>430</v>
      </c>
      <c r="E277" s="89" t="s">
        <v>431</v>
      </c>
      <c r="F277" s="90"/>
      <c r="G277" s="91"/>
      <c r="H277" s="92">
        <v>0</v>
      </c>
      <c r="I277" s="93">
        <v>20</v>
      </c>
      <c r="J277" s="132"/>
      <c r="K277" s="65"/>
      <c r="L277" s="65"/>
      <c r="M277" s="244"/>
      <c r="N277" s="244"/>
      <c r="O277" s="245"/>
      <c r="P277" s="83"/>
      <c r="Q277" s="84"/>
      <c r="R277" s="90"/>
      <c r="S277" s="256"/>
      <c r="T277" s="259"/>
      <c r="U277" s="260"/>
      <c r="V277" s="80"/>
      <c r="W277" s="65"/>
      <c r="X277" s="65"/>
      <c r="Y277" s="244"/>
      <c r="Z277" s="244"/>
      <c r="AA277" s="245"/>
      <c r="AB277" s="83"/>
      <c r="AC277" s="84"/>
      <c r="AD277" s="90"/>
      <c r="AE277" s="256"/>
      <c r="AF277" s="259"/>
      <c r="AG277" s="260"/>
      <c r="AH277" s="80"/>
      <c r="AI277" s="65"/>
      <c r="AJ277" s="65"/>
      <c r="AK277" s="244"/>
      <c r="AL277" s="244"/>
      <c r="AM277" s="245"/>
      <c r="AN277" s="83"/>
      <c r="AO277" s="84"/>
      <c r="AP277" s="90"/>
      <c r="AR277" s="85"/>
      <c r="AS277" s="94"/>
      <c r="AT277" s="50"/>
    </row>
    <row r="278" spans="1:46" ht="63.75" hidden="1" customHeight="1" outlineLevel="1" x14ac:dyDescent="0.2">
      <c r="A278" s="58" t="s">
        <v>270</v>
      </c>
      <c r="B278" s="243"/>
      <c r="C278" s="75"/>
      <c r="D278" s="88" t="s">
        <v>432</v>
      </c>
      <c r="E278" s="89" t="s">
        <v>433</v>
      </c>
      <c r="F278" s="90"/>
      <c r="G278" s="91"/>
      <c r="H278" s="92">
        <v>0</v>
      </c>
      <c r="I278" s="93">
        <v>10</v>
      </c>
      <c r="J278" s="132"/>
      <c r="K278" s="65"/>
      <c r="L278" s="65"/>
      <c r="M278" s="244"/>
      <c r="N278" s="244"/>
      <c r="O278" s="245"/>
      <c r="P278" s="83"/>
      <c r="Q278" s="84"/>
      <c r="R278" s="90"/>
      <c r="S278" s="256"/>
      <c r="T278" s="259"/>
      <c r="U278" s="260"/>
      <c r="V278" s="80"/>
      <c r="W278" s="65"/>
      <c r="X278" s="65"/>
      <c r="Y278" s="244"/>
      <c r="Z278" s="244"/>
      <c r="AA278" s="245"/>
      <c r="AB278" s="83"/>
      <c r="AC278" s="84"/>
      <c r="AD278" s="90"/>
      <c r="AE278" s="256"/>
      <c r="AF278" s="259"/>
      <c r="AG278" s="260"/>
      <c r="AH278" s="80"/>
      <c r="AI278" s="65"/>
      <c r="AJ278" s="65"/>
      <c r="AK278" s="244"/>
      <c r="AL278" s="244"/>
      <c r="AM278" s="245"/>
      <c r="AN278" s="83"/>
      <c r="AO278" s="84"/>
      <c r="AP278" s="90"/>
      <c r="AR278" s="85"/>
      <c r="AS278" s="94"/>
      <c r="AT278" s="50"/>
    </row>
    <row r="279" spans="1:46" ht="51" hidden="1" customHeight="1" outlineLevel="1" x14ac:dyDescent="0.2">
      <c r="A279" s="58" t="s">
        <v>270</v>
      </c>
      <c r="B279" s="243"/>
      <c r="C279" s="75"/>
      <c r="D279" s="88" t="s">
        <v>434</v>
      </c>
      <c r="E279" s="89" t="s">
        <v>435</v>
      </c>
      <c r="F279" s="90"/>
      <c r="G279" s="256"/>
      <c r="H279" s="259"/>
      <c r="I279" s="260"/>
      <c r="J279" s="132"/>
      <c r="K279" s="65"/>
      <c r="L279" s="65"/>
      <c r="M279" s="244"/>
      <c r="N279" s="244"/>
      <c r="O279" s="245"/>
      <c r="P279" s="83"/>
      <c r="Q279" s="84"/>
      <c r="R279" s="90"/>
      <c r="S279" s="91"/>
      <c r="T279" s="92">
        <v>0</v>
      </c>
      <c r="U279" s="93">
        <v>30</v>
      </c>
      <c r="V279" s="80"/>
      <c r="W279" s="65"/>
      <c r="X279" s="65"/>
      <c r="Y279" s="244"/>
      <c r="Z279" s="244"/>
      <c r="AA279" s="245"/>
      <c r="AB279" s="83"/>
      <c r="AC279" s="84"/>
      <c r="AD279" s="90"/>
      <c r="AE279" s="91"/>
      <c r="AF279" s="92">
        <v>0</v>
      </c>
      <c r="AG279" s="93">
        <v>30</v>
      </c>
      <c r="AH279" s="80"/>
      <c r="AI279" s="65"/>
      <c r="AJ279" s="65"/>
      <c r="AK279" s="244"/>
      <c r="AL279" s="244"/>
      <c r="AM279" s="245"/>
      <c r="AN279" s="83"/>
      <c r="AO279" s="84"/>
      <c r="AP279" s="90"/>
      <c r="AR279" s="85"/>
      <c r="AS279" s="94"/>
      <c r="AT279" s="50"/>
    </row>
    <row r="280" spans="1:46" ht="38.25" hidden="1" customHeight="1" outlineLevel="1" x14ac:dyDescent="0.2">
      <c r="A280" s="58"/>
      <c r="B280" s="243"/>
      <c r="C280" s="75"/>
      <c r="D280" s="88" t="s">
        <v>136</v>
      </c>
      <c r="E280" s="89" t="s">
        <v>436</v>
      </c>
      <c r="F280" s="90"/>
      <c r="G280" s="91"/>
      <c r="H280" s="92">
        <v>0</v>
      </c>
      <c r="I280" s="93">
        <v>-10</v>
      </c>
      <c r="J280" s="132"/>
      <c r="K280" s="65"/>
      <c r="L280" s="65"/>
      <c r="M280" s="244"/>
      <c r="N280" s="244"/>
      <c r="O280" s="245"/>
      <c r="P280" s="83"/>
      <c r="Q280" s="84"/>
      <c r="R280" s="90"/>
      <c r="S280" s="91"/>
      <c r="T280" s="92">
        <v>0</v>
      </c>
      <c r="U280" s="93">
        <v>-10</v>
      </c>
      <c r="V280" s="80"/>
      <c r="W280" s="65"/>
      <c r="X280" s="65"/>
      <c r="Y280" s="244"/>
      <c r="Z280" s="244"/>
      <c r="AA280" s="245"/>
      <c r="AB280" s="83"/>
      <c r="AC280" s="84"/>
      <c r="AD280" s="90"/>
      <c r="AE280" s="91"/>
      <c r="AF280" s="92">
        <v>0</v>
      </c>
      <c r="AG280" s="93">
        <v>-10</v>
      </c>
      <c r="AH280" s="80"/>
      <c r="AI280" s="65"/>
      <c r="AJ280" s="65"/>
      <c r="AK280" s="244"/>
      <c r="AL280" s="244"/>
      <c r="AM280" s="245"/>
      <c r="AN280" s="83"/>
      <c r="AO280" s="84"/>
      <c r="AP280" s="90"/>
      <c r="AR280" s="85"/>
      <c r="AS280" s="94"/>
      <c r="AT280" s="50"/>
    </row>
    <row r="281" spans="1:46" ht="38.25" hidden="1" customHeight="1" outlineLevel="1" x14ac:dyDescent="0.2">
      <c r="A281" s="58"/>
      <c r="B281" s="243"/>
      <c r="C281" s="75"/>
      <c r="D281" s="88" t="s">
        <v>299</v>
      </c>
      <c r="E281" s="89" t="s">
        <v>437</v>
      </c>
      <c r="F281" s="90"/>
      <c r="G281" s="91"/>
      <c r="H281" s="92">
        <v>0</v>
      </c>
      <c r="I281" s="93">
        <v>-10</v>
      </c>
      <c r="J281" s="132"/>
      <c r="K281" s="65"/>
      <c r="L281" s="65"/>
      <c r="M281" s="244"/>
      <c r="N281" s="244"/>
      <c r="O281" s="245"/>
      <c r="P281" s="83"/>
      <c r="Q281" s="84"/>
      <c r="R281" s="90"/>
      <c r="S281" s="91"/>
      <c r="T281" s="92">
        <v>0</v>
      </c>
      <c r="U281" s="93">
        <v>-10</v>
      </c>
      <c r="V281" s="80"/>
      <c r="W281" s="65"/>
      <c r="X281" s="65"/>
      <c r="Y281" s="244"/>
      <c r="Z281" s="244"/>
      <c r="AA281" s="245"/>
      <c r="AB281" s="83"/>
      <c r="AC281" s="84"/>
      <c r="AD281" s="90"/>
      <c r="AE281" s="91"/>
      <c r="AF281" s="92">
        <v>0</v>
      </c>
      <c r="AG281" s="93">
        <v>-10</v>
      </c>
      <c r="AH281" s="80"/>
      <c r="AI281" s="65"/>
      <c r="AJ281" s="65"/>
      <c r="AK281" s="244"/>
      <c r="AL281" s="244"/>
      <c r="AM281" s="245"/>
      <c r="AN281" s="83"/>
      <c r="AO281" s="84"/>
      <c r="AP281" s="90"/>
      <c r="AR281" s="85"/>
      <c r="AS281" s="94"/>
      <c r="AT281" s="50"/>
    </row>
    <row r="282" spans="1:46" ht="38.25" hidden="1" customHeight="1" outlineLevel="1" x14ac:dyDescent="0.2">
      <c r="A282" s="58"/>
      <c r="B282" s="243"/>
      <c r="C282" s="75"/>
      <c r="D282" s="88" t="s">
        <v>301</v>
      </c>
      <c r="E282" s="89" t="s">
        <v>438</v>
      </c>
      <c r="F282" s="90"/>
      <c r="G282" s="91"/>
      <c r="H282" s="92">
        <v>0</v>
      </c>
      <c r="I282" s="93">
        <v>-10</v>
      </c>
      <c r="J282" s="132"/>
      <c r="K282" s="65"/>
      <c r="L282" s="65"/>
      <c r="M282" s="244"/>
      <c r="N282" s="244"/>
      <c r="O282" s="245"/>
      <c r="P282" s="83"/>
      <c r="Q282" s="84"/>
      <c r="R282" s="90"/>
      <c r="S282" s="91"/>
      <c r="T282" s="92">
        <v>0</v>
      </c>
      <c r="U282" s="93">
        <v>-10</v>
      </c>
      <c r="V282" s="80"/>
      <c r="W282" s="65"/>
      <c r="X282" s="65"/>
      <c r="Y282" s="244"/>
      <c r="Z282" s="244"/>
      <c r="AA282" s="245"/>
      <c r="AB282" s="83"/>
      <c r="AC282" s="84"/>
      <c r="AD282" s="90"/>
      <c r="AE282" s="91"/>
      <c r="AF282" s="92">
        <v>0</v>
      </c>
      <c r="AG282" s="93">
        <v>-10</v>
      </c>
      <c r="AH282" s="80"/>
      <c r="AI282" s="65"/>
      <c r="AJ282" s="65"/>
      <c r="AK282" s="244"/>
      <c r="AL282" s="244"/>
      <c r="AM282" s="245"/>
      <c r="AN282" s="83"/>
      <c r="AO282" s="84"/>
      <c r="AP282" s="90"/>
      <c r="AR282" s="85"/>
      <c r="AS282" s="94"/>
      <c r="AT282" s="50"/>
    </row>
    <row r="283" spans="1:46" ht="38.25" hidden="1" customHeight="1" outlineLevel="1" x14ac:dyDescent="0.2">
      <c r="A283" s="58"/>
      <c r="B283" s="243"/>
      <c r="C283" s="75"/>
      <c r="D283" s="88" t="s">
        <v>303</v>
      </c>
      <c r="E283" s="89" t="s">
        <v>439</v>
      </c>
      <c r="F283" s="90"/>
      <c r="G283" s="91"/>
      <c r="H283" s="92">
        <v>0</v>
      </c>
      <c r="I283" s="93">
        <v>-10</v>
      </c>
      <c r="J283" s="132"/>
      <c r="K283" s="65"/>
      <c r="L283" s="65"/>
      <c r="M283" s="244"/>
      <c r="N283" s="244"/>
      <c r="O283" s="245"/>
      <c r="P283" s="83"/>
      <c r="Q283" s="84"/>
      <c r="R283" s="90"/>
      <c r="S283" s="91"/>
      <c r="T283" s="92">
        <v>0</v>
      </c>
      <c r="U283" s="93">
        <v>-10</v>
      </c>
      <c r="V283" s="80"/>
      <c r="W283" s="65"/>
      <c r="X283" s="65"/>
      <c r="Y283" s="244"/>
      <c r="Z283" s="244"/>
      <c r="AA283" s="245"/>
      <c r="AB283" s="83"/>
      <c r="AC283" s="84"/>
      <c r="AD283" s="90"/>
      <c r="AE283" s="91"/>
      <c r="AF283" s="92">
        <v>0</v>
      </c>
      <c r="AG283" s="93">
        <v>-10</v>
      </c>
      <c r="AH283" s="80"/>
      <c r="AI283" s="65"/>
      <c r="AJ283" s="65"/>
      <c r="AK283" s="244"/>
      <c r="AL283" s="244"/>
      <c r="AM283" s="245"/>
      <c r="AN283" s="83"/>
      <c r="AO283" s="84"/>
      <c r="AP283" s="90"/>
      <c r="AR283" s="85"/>
      <c r="AS283" s="94"/>
      <c r="AT283" s="50"/>
    </row>
    <row r="284" spans="1:46" ht="38.25" hidden="1" customHeight="1" outlineLevel="1" x14ac:dyDescent="0.2">
      <c r="A284" s="58"/>
      <c r="B284" s="243"/>
      <c r="C284" s="75"/>
      <c r="D284" s="88" t="s">
        <v>440</v>
      </c>
      <c r="E284" s="89" t="s">
        <v>441</v>
      </c>
      <c r="F284" s="90"/>
      <c r="G284" s="91"/>
      <c r="H284" s="92">
        <v>0</v>
      </c>
      <c r="I284" s="93">
        <v>-10</v>
      </c>
      <c r="J284" s="132"/>
      <c r="K284" s="65"/>
      <c r="L284" s="65"/>
      <c r="M284" s="244"/>
      <c r="N284" s="244"/>
      <c r="O284" s="245"/>
      <c r="P284" s="83"/>
      <c r="Q284" s="84"/>
      <c r="R284" s="90"/>
      <c r="S284" s="91"/>
      <c r="T284" s="92">
        <v>0</v>
      </c>
      <c r="U284" s="93">
        <v>-10</v>
      </c>
      <c r="V284" s="80"/>
      <c r="W284" s="65"/>
      <c r="X284" s="65"/>
      <c r="Y284" s="244"/>
      <c r="Z284" s="244"/>
      <c r="AA284" s="245"/>
      <c r="AB284" s="83"/>
      <c r="AC284" s="84"/>
      <c r="AD284" s="90"/>
      <c r="AE284" s="91"/>
      <c r="AF284" s="92">
        <v>0</v>
      </c>
      <c r="AG284" s="93">
        <v>-10</v>
      </c>
      <c r="AH284" s="80"/>
      <c r="AI284" s="65"/>
      <c r="AJ284" s="65"/>
      <c r="AK284" s="244"/>
      <c r="AL284" s="244"/>
      <c r="AM284" s="245"/>
      <c r="AN284" s="83"/>
      <c r="AO284" s="84"/>
      <c r="AP284" s="90"/>
      <c r="AR284" s="85"/>
      <c r="AS284" s="94"/>
      <c r="AT284" s="50"/>
    </row>
    <row r="285" spans="1:46" ht="89.25" hidden="1" customHeight="1" outlineLevel="1" x14ac:dyDescent="0.2">
      <c r="A285" s="58"/>
      <c r="B285" s="243"/>
      <c r="C285" s="75"/>
      <c r="D285" s="88" t="s">
        <v>442</v>
      </c>
      <c r="E285" s="89" t="s">
        <v>443</v>
      </c>
      <c r="F285" s="90"/>
      <c r="G285" s="91"/>
      <c r="H285" s="262">
        <v>0</v>
      </c>
      <c r="I285" s="252">
        <v>10</v>
      </c>
      <c r="J285" s="132"/>
      <c r="K285" s="65"/>
      <c r="L285" s="65"/>
      <c r="M285" s="244"/>
      <c r="N285" s="244"/>
      <c r="O285" s="245"/>
      <c r="P285" s="83"/>
      <c r="Q285" s="84"/>
      <c r="R285" s="90"/>
      <c r="S285" s="256"/>
      <c r="T285" s="259"/>
      <c r="U285" s="260"/>
      <c r="V285" s="80"/>
      <c r="W285" s="65"/>
      <c r="X285" s="65"/>
      <c r="Y285" s="244"/>
      <c r="Z285" s="244"/>
      <c r="AA285" s="245"/>
      <c r="AB285" s="83"/>
      <c r="AC285" s="84"/>
      <c r="AD285" s="90"/>
      <c r="AE285" s="256"/>
      <c r="AF285" s="259"/>
      <c r="AG285" s="260"/>
      <c r="AH285" s="80"/>
      <c r="AI285" s="65"/>
      <c r="AJ285" s="65"/>
      <c r="AK285" s="244"/>
      <c r="AL285" s="244"/>
      <c r="AM285" s="245"/>
      <c r="AN285" s="83"/>
      <c r="AO285" s="84"/>
      <c r="AP285" s="90"/>
      <c r="AR285" s="85"/>
      <c r="AS285" s="94"/>
      <c r="AT285" s="50"/>
    </row>
    <row r="286" spans="1:46" s="10" customFormat="1" ht="21.95" customHeight="1" collapsed="1" x14ac:dyDescent="0.25">
      <c r="A286" s="58">
        <v>22</v>
      </c>
      <c r="B286" s="236" t="s">
        <v>444</v>
      </c>
      <c r="C286" s="237" t="s">
        <v>445</v>
      </c>
      <c r="D286" s="237"/>
      <c r="E286" s="238"/>
      <c r="F286" s="62"/>
      <c r="G286" s="239">
        <f>SUM(G287:G305)</f>
        <v>0</v>
      </c>
      <c r="H286" s="64"/>
      <c r="I286" s="65">
        <v>100</v>
      </c>
      <c r="J286" s="65">
        <v>2</v>
      </c>
      <c r="K286" s="65">
        <f>G286*J286</f>
        <v>0</v>
      </c>
      <c r="L286" s="65">
        <f>I286*J286</f>
        <v>200</v>
      </c>
      <c r="M286" s="244"/>
      <c r="N286" s="244"/>
      <c r="O286" s="245"/>
      <c r="P286" s="83"/>
      <c r="Q286" s="84"/>
      <c r="R286" s="62"/>
      <c r="S286" s="239">
        <f>SUM(S287:S305)</f>
        <v>0</v>
      </c>
      <c r="T286" s="64"/>
      <c r="U286" s="65">
        <v>100</v>
      </c>
      <c r="V286" s="65">
        <v>2</v>
      </c>
      <c r="W286" s="65">
        <f>S286*V286</f>
        <v>0</v>
      </c>
      <c r="X286" s="65">
        <f>U286*V286</f>
        <v>200</v>
      </c>
      <c r="Y286" s="244"/>
      <c r="Z286" s="244"/>
      <c r="AA286" s="245"/>
      <c r="AB286" s="83"/>
      <c r="AC286" s="84"/>
      <c r="AD286" s="62"/>
      <c r="AE286" s="239">
        <f>SUM(AE287:AE305)</f>
        <v>0</v>
      </c>
      <c r="AF286" s="64"/>
      <c r="AG286" s="65">
        <v>100</v>
      </c>
      <c r="AH286" s="65">
        <v>2</v>
      </c>
      <c r="AI286" s="65">
        <f>AE286*AH286</f>
        <v>0</v>
      </c>
      <c r="AJ286" s="65">
        <f>AG286*AH286</f>
        <v>200</v>
      </c>
      <c r="AK286" s="244"/>
      <c r="AL286" s="244"/>
      <c r="AM286" s="245"/>
      <c r="AN286" s="83"/>
      <c r="AO286" s="84"/>
      <c r="AP286" s="62"/>
      <c r="AQ286" s="70"/>
      <c r="AR286" s="85"/>
      <c r="AS286" s="72"/>
      <c r="AT286" s="73"/>
    </row>
    <row r="287" spans="1:46" ht="12.75" hidden="1" customHeight="1" outlineLevel="1" x14ac:dyDescent="0.2">
      <c r="A287" s="58"/>
      <c r="B287" s="243"/>
      <c r="C287" s="75" t="s">
        <v>77</v>
      </c>
      <c r="D287" s="95" t="s">
        <v>446</v>
      </c>
      <c r="E287" s="96"/>
      <c r="F287" s="97"/>
      <c r="G287" s="78">
        <f>SUM(H288:H290)</f>
        <v>0</v>
      </c>
      <c r="H287" s="64"/>
      <c r="I287" s="65">
        <v>25</v>
      </c>
      <c r="J287" s="132"/>
      <c r="K287" s="65"/>
      <c r="L287" s="65"/>
      <c r="M287" s="244"/>
      <c r="N287" s="244"/>
      <c r="O287" s="245"/>
      <c r="P287" s="83"/>
      <c r="Q287" s="84"/>
      <c r="R287" s="97"/>
      <c r="S287" s="78">
        <f>SUM(T288:T290)</f>
        <v>0</v>
      </c>
      <c r="T287" s="64"/>
      <c r="U287" s="65">
        <v>25</v>
      </c>
      <c r="V287" s="80"/>
      <c r="W287" s="65"/>
      <c r="X287" s="65"/>
      <c r="Y287" s="244"/>
      <c r="Z287" s="244"/>
      <c r="AA287" s="245"/>
      <c r="AB287" s="83"/>
      <c r="AC287" s="84"/>
      <c r="AD287" s="97"/>
      <c r="AE287" s="78">
        <f>SUM(AF288:AF290)</f>
        <v>0</v>
      </c>
      <c r="AF287" s="64"/>
      <c r="AG287" s="65">
        <v>25</v>
      </c>
      <c r="AH287" s="80"/>
      <c r="AI287" s="65"/>
      <c r="AJ287" s="65"/>
      <c r="AK287" s="244"/>
      <c r="AL287" s="244"/>
      <c r="AM287" s="245"/>
      <c r="AN287" s="83"/>
      <c r="AO287" s="84"/>
      <c r="AP287" s="97"/>
      <c r="AR287" s="85"/>
      <c r="AS287" s="98"/>
      <c r="AT287" s="73"/>
    </row>
    <row r="288" spans="1:46" ht="25.5" hidden="1" customHeight="1" outlineLevel="1" x14ac:dyDescent="0.2">
      <c r="A288" s="58"/>
      <c r="B288" s="243"/>
      <c r="C288" s="75"/>
      <c r="D288" s="88" t="s">
        <v>110</v>
      </c>
      <c r="E288" s="103" t="s">
        <v>447</v>
      </c>
      <c r="F288" s="157"/>
      <c r="G288" s="158"/>
      <c r="H288" s="92">
        <v>0</v>
      </c>
      <c r="I288" s="93">
        <v>10</v>
      </c>
      <c r="J288" s="132"/>
      <c r="K288" s="65"/>
      <c r="L288" s="65"/>
      <c r="M288" s="244"/>
      <c r="N288" s="244"/>
      <c r="O288" s="245"/>
      <c r="P288" s="83"/>
      <c r="Q288" s="84"/>
      <c r="R288" s="157"/>
      <c r="S288" s="158"/>
      <c r="T288" s="92">
        <v>0</v>
      </c>
      <c r="U288" s="93">
        <v>10</v>
      </c>
      <c r="V288" s="80"/>
      <c r="W288" s="65"/>
      <c r="X288" s="65"/>
      <c r="Y288" s="244"/>
      <c r="Z288" s="244"/>
      <c r="AA288" s="245"/>
      <c r="AB288" s="83"/>
      <c r="AC288" s="84"/>
      <c r="AD288" s="157"/>
      <c r="AE288" s="158"/>
      <c r="AF288" s="92">
        <v>0</v>
      </c>
      <c r="AG288" s="93">
        <v>10</v>
      </c>
      <c r="AH288" s="80"/>
      <c r="AI288" s="65"/>
      <c r="AJ288" s="65"/>
      <c r="AK288" s="244"/>
      <c r="AL288" s="244"/>
      <c r="AM288" s="245"/>
      <c r="AN288" s="83"/>
      <c r="AO288" s="84"/>
      <c r="AP288" s="157"/>
      <c r="AR288" s="85"/>
      <c r="AS288" s="159"/>
      <c r="AT288" s="263"/>
    </row>
    <row r="289" spans="1:46" ht="25.5" hidden="1" customHeight="1" outlineLevel="1" x14ac:dyDescent="0.2">
      <c r="A289" s="58"/>
      <c r="B289" s="243"/>
      <c r="C289" s="75"/>
      <c r="D289" s="88" t="s">
        <v>79</v>
      </c>
      <c r="E289" s="103" t="s">
        <v>448</v>
      </c>
      <c r="F289" s="157"/>
      <c r="G289" s="158"/>
      <c r="H289" s="92">
        <v>0</v>
      </c>
      <c r="I289" s="93">
        <v>5</v>
      </c>
      <c r="J289" s="132"/>
      <c r="K289" s="65"/>
      <c r="L289" s="65"/>
      <c r="M289" s="244"/>
      <c r="N289" s="244"/>
      <c r="O289" s="245"/>
      <c r="P289" s="83"/>
      <c r="Q289" s="84"/>
      <c r="R289" s="157"/>
      <c r="S289" s="158"/>
      <c r="T289" s="92">
        <v>0</v>
      </c>
      <c r="U289" s="93">
        <v>5</v>
      </c>
      <c r="V289" s="80"/>
      <c r="W289" s="65"/>
      <c r="X289" s="65"/>
      <c r="Y289" s="244"/>
      <c r="Z289" s="244"/>
      <c r="AA289" s="245"/>
      <c r="AB289" s="83"/>
      <c r="AC289" s="84"/>
      <c r="AD289" s="157"/>
      <c r="AE289" s="158"/>
      <c r="AF289" s="92">
        <v>0</v>
      </c>
      <c r="AG289" s="93">
        <v>5</v>
      </c>
      <c r="AH289" s="80"/>
      <c r="AI289" s="65"/>
      <c r="AJ289" s="65"/>
      <c r="AK289" s="244"/>
      <c r="AL289" s="244"/>
      <c r="AM289" s="245"/>
      <c r="AN289" s="83"/>
      <c r="AO289" s="84"/>
      <c r="AP289" s="157"/>
      <c r="AR289" s="85"/>
      <c r="AS289" s="159"/>
      <c r="AT289" s="263"/>
    </row>
    <row r="290" spans="1:46" ht="25.5" hidden="1" customHeight="1" outlineLevel="1" x14ac:dyDescent="0.2">
      <c r="A290" s="58"/>
      <c r="B290" s="243"/>
      <c r="C290" s="75"/>
      <c r="D290" s="88" t="s">
        <v>81</v>
      </c>
      <c r="E290" s="103" t="s">
        <v>449</v>
      </c>
      <c r="F290" s="157"/>
      <c r="G290" s="158"/>
      <c r="H290" s="92">
        <v>0</v>
      </c>
      <c r="I290" s="93">
        <v>10</v>
      </c>
      <c r="J290" s="132"/>
      <c r="K290" s="65"/>
      <c r="L290" s="65"/>
      <c r="M290" s="244"/>
      <c r="N290" s="244"/>
      <c r="O290" s="245"/>
      <c r="P290" s="83"/>
      <c r="Q290" s="84"/>
      <c r="R290" s="157"/>
      <c r="S290" s="158"/>
      <c r="T290" s="92">
        <v>0</v>
      </c>
      <c r="U290" s="93">
        <v>10</v>
      </c>
      <c r="V290" s="80"/>
      <c r="W290" s="65"/>
      <c r="X290" s="65"/>
      <c r="Y290" s="244"/>
      <c r="Z290" s="244"/>
      <c r="AA290" s="245"/>
      <c r="AB290" s="83"/>
      <c r="AC290" s="84"/>
      <c r="AD290" s="157"/>
      <c r="AE290" s="158"/>
      <c r="AF290" s="92">
        <v>0</v>
      </c>
      <c r="AG290" s="93">
        <v>10</v>
      </c>
      <c r="AH290" s="80"/>
      <c r="AI290" s="65"/>
      <c r="AJ290" s="65"/>
      <c r="AK290" s="244"/>
      <c r="AL290" s="244"/>
      <c r="AM290" s="245"/>
      <c r="AN290" s="83"/>
      <c r="AO290" s="84"/>
      <c r="AP290" s="157"/>
      <c r="AR290" s="85"/>
      <c r="AS290" s="159"/>
      <c r="AT290" s="263"/>
    </row>
    <row r="291" spans="1:46" ht="12.75" hidden="1" customHeight="1" outlineLevel="1" x14ac:dyDescent="0.2">
      <c r="A291" s="58"/>
      <c r="B291" s="243"/>
      <c r="C291" s="75" t="s">
        <v>83</v>
      </c>
      <c r="D291" s="95" t="s">
        <v>450</v>
      </c>
      <c r="E291" s="96"/>
      <c r="F291" s="97"/>
      <c r="G291" s="78">
        <f>SUM(H292:H295)</f>
        <v>0</v>
      </c>
      <c r="H291" s="64"/>
      <c r="I291" s="65">
        <v>25</v>
      </c>
      <c r="J291" s="132"/>
      <c r="K291" s="65"/>
      <c r="L291" s="65"/>
      <c r="M291" s="244"/>
      <c r="N291" s="244"/>
      <c r="O291" s="245"/>
      <c r="P291" s="83"/>
      <c r="Q291" s="84"/>
      <c r="R291" s="97"/>
      <c r="S291" s="78">
        <f>SUM(T292:T295)</f>
        <v>0</v>
      </c>
      <c r="T291" s="64"/>
      <c r="U291" s="65">
        <v>25</v>
      </c>
      <c r="V291" s="80"/>
      <c r="W291" s="65"/>
      <c r="X291" s="65"/>
      <c r="Y291" s="244"/>
      <c r="Z291" s="244"/>
      <c r="AA291" s="245"/>
      <c r="AB291" s="83"/>
      <c r="AC291" s="84"/>
      <c r="AD291" s="97"/>
      <c r="AE291" s="78">
        <f>SUM(AF292:AF295)</f>
        <v>0</v>
      </c>
      <c r="AF291" s="64"/>
      <c r="AG291" s="65">
        <v>25</v>
      </c>
      <c r="AH291" s="80"/>
      <c r="AI291" s="65"/>
      <c r="AJ291" s="65"/>
      <c r="AK291" s="244"/>
      <c r="AL291" s="244"/>
      <c r="AM291" s="245"/>
      <c r="AN291" s="83"/>
      <c r="AO291" s="84"/>
      <c r="AP291" s="97"/>
      <c r="AR291" s="85"/>
      <c r="AS291" s="98"/>
      <c r="AT291" s="73"/>
    </row>
    <row r="292" spans="1:46" ht="38.25" hidden="1" customHeight="1" outlineLevel="1" x14ac:dyDescent="0.2">
      <c r="A292" s="58"/>
      <c r="B292" s="243"/>
      <c r="C292" s="75"/>
      <c r="D292" s="88" t="s">
        <v>85</v>
      </c>
      <c r="E292" s="103" t="s">
        <v>451</v>
      </c>
      <c r="F292" s="157"/>
      <c r="G292" s="158"/>
      <c r="H292" s="92">
        <v>0</v>
      </c>
      <c r="I292" s="93">
        <v>5</v>
      </c>
      <c r="J292" s="132"/>
      <c r="K292" s="65"/>
      <c r="L292" s="65"/>
      <c r="M292" s="244"/>
      <c r="N292" s="244"/>
      <c r="O292" s="245"/>
      <c r="P292" s="83"/>
      <c r="Q292" s="84"/>
      <c r="R292" s="157"/>
      <c r="S292" s="158"/>
      <c r="T292" s="92">
        <v>0</v>
      </c>
      <c r="U292" s="93">
        <v>10</v>
      </c>
      <c r="V292" s="80"/>
      <c r="W292" s="65"/>
      <c r="X292" s="65"/>
      <c r="Y292" s="244"/>
      <c r="Z292" s="244"/>
      <c r="AA292" s="245"/>
      <c r="AB292" s="83"/>
      <c r="AC292" s="84"/>
      <c r="AD292" s="157"/>
      <c r="AE292" s="158"/>
      <c r="AF292" s="92">
        <v>0</v>
      </c>
      <c r="AG292" s="93">
        <v>10</v>
      </c>
      <c r="AH292" s="80"/>
      <c r="AI292" s="65"/>
      <c r="AJ292" s="65"/>
      <c r="AK292" s="244"/>
      <c r="AL292" s="244"/>
      <c r="AM292" s="245"/>
      <c r="AN292" s="83"/>
      <c r="AO292" s="84"/>
      <c r="AP292" s="157"/>
      <c r="AR292" s="85"/>
      <c r="AS292" s="159"/>
      <c r="AT292" s="263"/>
    </row>
    <row r="293" spans="1:46" ht="38.25" hidden="1" customHeight="1" outlineLevel="1" x14ac:dyDescent="0.2">
      <c r="A293" s="58"/>
      <c r="B293" s="243"/>
      <c r="C293" s="75"/>
      <c r="D293" s="88" t="s">
        <v>87</v>
      </c>
      <c r="E293" s="103" t="s">
        <v>452</v>
      </c>
      <c r="F293" s="157"/>
      <c r="G293" s="158"/>
      <c r="H293" s="92">
        <v>0</v>
      </c>
      <c r="I293" s="93">
        <v>10</v>
      </c>
      <c r="J293" s="132"/>
      <c r="K293" s="65"/>
      <c r="L293" s="65"/>
      <c r="M293" s="244"/>
      <c r="N293" s="244"/>
      <c r="O293" s="245"/>
      <c r="P293" s="83"/>
      <c r="Q293" s="84"/>
      <c r="R293" s="157"/>
      <c r="S293" s="158"/>
      <c r="T293" s="92">
        <v>0</v>
      </c>
      <c r="U293" s="93">
        <v>5</v>
      </c>
      <c r="V293" s="80"/>
      <c r="W293" s="65"/>
      <c r="X293" s="65"/>
      <c r="Y293" s="244"/>
      <c r="Z293" s="244"/>
      <c r="AA293" s="245"/>
      <c r="AB293" s="83"/>
      <c r="AC293" s="84"/>
      <c r="AD293" s="157"/>
      <c r="AE293" s="158"/>
      <c r="AF293" s="92">
        <v>0</v>
      </c>
      <c r="AG293" s="93">
        <v>5</v>
      </c>
      <c r="AH293" s="80"/>
      <c r="AI293" s="65"/>
      <c r="AJ293" s="65"/>
      <c r="AK293" s="244"/>
      <c r="AL293" s="244"/>
      <c r="AM293" s="245"/>
      <c r="AN293" s="83"/>
      <c r="AO293" s="84"/>
      <c r="AP293" s="157"/>
      <c r="AR293" s="85"/>
      <c r="AS293" s="159"/>
      <c r="AT293" s="263"/>
    </row>
    <row r="294" spans="1:46" ht="25.5" hidden="1" customHeight="1" outlineLevel="1" x14ac:dyDescent="0.2">
      <c r="A294" s="58"/>
      <c r="B294" s="243"/>
      <c r="C294" s="75"/>
      <c r="D294" s="88" t="s">
        <v>119</v>
      </c>
      <c r="E294" s="103" t="s">
        <v>453</v>
      </c>
      <c r="F294" s="157"/>
      <c r="G294" s="158"/>
      <c r="H294" s="92">
        <v>0</v>
      </c>
      <c r="I294" s="93">
        <v>5</v>
      </c>
      <c r="J294" s="132"/>
      <c r="K294" s="65"/>
      <c r="L294" s="65"/>
      <c r="M294" s="244"/>
      <c r="N294" s="244"/>
      <c r="O294" s="245"/>
      <c r="P294" s="83"/>
      <c r="Q294" s="84"/>
      <c r="R294" s="157"/>
      <c r="S294" s="158"/>
      <c r="T294" s="92">
        <v>0</v>
      </c>
      <c r="U294" s="93">
        <v>5</v>
      </c>
      <c r="V294" s="80"/>
      <c r="W294" s="65"/>
      <c r="X294" s="65"/>
      <c r="Y294" s="244"/>
      <c r="Z294" s="244"/>
      <c r="AA294" s="245"/>
      <c r="AB294" s="83"/>
      <c r="AC294" s="84"/>
      <c r="AD294" s="157"/>
      <c r="AE294" s="158"/>
      <c r="AF294" s="92">
        <v>0</v>
      </c>
      <c r="AG294" s="93">
        <v>5</v>
      </c>
      <c r="AH294" s="80"/>
      <c r="AI294" s="65"/>
      <c r="AJ294" s="65"/>
      <c r="AK294" s="244"/>
      <c r="AL294" s="244"/>
      <c r="AM294" s="245"/>
      <c r="AN294" s="83"/>
      <c r="AO294" s="84"/>
      <c r="AP294" s="157"/>
      <c r="AR294" s="85"/>
      <c r="AS294" s="159"/>
      <c r="AT294" s="263"/>
    </row>
    <row r="295" spans="1:46" ht="38.25" hidden="1" customHeight="1" outlineLevel="1" x14ac:dyDescent="0.2">
      <c r="A295" s="58"/>
      <c r="B295" s="243"/>
      <c r="C295" s="75"/>
      <c r="D295" s="88" t="s">
        <v>121</v>
      </c>
      <c r="E295" s="103" t="s">
        <v>454</v>
      </c>
      <c r="F295" s="157"/>
      <c r="G295" s="158"/>
      <c r="H295" s="92">
        <v>0</v>
      </c>
      <c r="I295" s="93">
        <v>5</v>
      </c>
      <c r="J295" s="132"/>
      <c r="K295" s="65"/>
      <c r="L295" s="65"/>
      <c r="M295" s="244"/>
      <c r="N295" s="244"/>
      <c r="O295" s="245"/>
      <c r="P295" s="83"/>
      <c r="Q295" s="84"/>
      <c r="R295" s="157"/>
      <c r="S295" s="158"/>
      <c r="T295" s="92">
        <v>0</v>
      </c>
      <c r="U295" s="93">
        <v>5</v>
      </c>
      <c r="V295" s="80"/>
      <c r="W295" s="65"/>
      <c r="X295" s="65"/>
      <c r="Y295" s="244"/>
      <c r="Z295" s="244"/>
      <c r="AA295" s="245"/>
      <c r="AB295" s="83"/>
      <c r="AC295" s="84"/>
      <c r="AD295" s="157"/>
      <c r="AE295" s="158"/>
      <c r="AF295" s="92">
        <v>0</v>
      </c>
      <c r="AG295" s="93">
        <v>5</v>
      </c>
      <c r="AH295" s="80"/>
      <c r="AI295" s="65"/>
      <c r="AJ295" s="65"/>
      <c r="AK295" s="244"/>
      <c r="AL295" s="244"/>
      <c r="AM295" s="245"/>
      <c r="AN295" s="83"/>
      <c r="AO295" s="84"/>
      <c r="AP295" s="157"/>
      <c r="AR295" s="85"/>
      <c r="AS295" s="159"/>
      <c r="AT295" s="263"/>
    </row>
    <row r="296" spans="1:46" ht="12.75" hidden="1" customHeight="1" outlineLevel="1" x14ac:dyDescent="0.2">
      <c r="A296" s="58"/>
      <c r="B296" s="243"/>
      <c r="C296" s="75" t="s">
        <v>95</v>
      </c>
      <c r="D296" s="95" t="s">
        <v>455</v>
      </c>
      <c r="E296" s="96"/>
      <c r="F296" s="97"/>
      <c r="G296" s="78">
        <f>SUM(H297:H305)</f>
        <v>0</v>
      </c>
      <c r="H296" s="64"/>
      <c r="I296" s="65">
        <v>50</v>
      </c>
      <c r="J296" s="132"/>
      <c r="K296" s="65"/>
      <c r="L296" s="65"/>
      <c r="M296" s="244"/>
      <c r="N296" s="244"/>
      <c r="O296" s="245"/>
      <c r="P296" s="83"/>
      <c r="Q296" s="84"/>
      <c r="R296" s="97"/>
      <c r="S296" s="78">
        <f>SUM(T297:T305)</f>
        <v>0</v>
      </c>
      <c r="T296" s="64"/>
      <c r="U296" s="65">
        <v>50</v>
      </c>
      <c r="V296" s="80"/>
      <c r="W296" s="65"/>
      <c r="X296" s="65"/>
      <c r="Y296" s="244"/>
      <c r="Z296" s="244"/>
      <c r="AA296" s="245"/>
      <c r="AB296" s="83"/>
      <c r="AC296" s="84"/>
      <c r="AD296" s="97"/>
      <c r="AE296" s="78">
        <f>SUM(AF297:AF305)</f>
        <v>0</v>
      </c>
      <c r="AF296" s="64"/>
      <c r="AG296" s="65">
        <v>50</v>
      </c>
      <c r="AH296" s="80"/>
      <c r="AI296" s="65"/>
      <c r="AJ296" s="65"/>
      <c r="AK296" s="244"/>
      <c r="AL296" s="244"/>
      <c r="AM296" s="245"/>
      <c r="AN296" s="83"/>
      <c r="AO296" s="84"/>
      <c r="AP296" s="97"/>
      <c r="AR296" s="85"/>
      <c r="AS296" s="98"/>
      <c r="AT296" s="73"/>
    </row>
    <row r="297" spans="1:46" ht="38.25" hidden="1" customHeight="1" outlineLevel="1" x14ac:dyDescent="0.2">
      <c r="A297" s="58"/>
      <c r="B297" s="243"/>
      <c r="C297" s="75"/>
      <c r="D297" s="88" t="s">
        <v>133</v>
      </c>
      <c r="E297" s="103" t="s">
        <v>456</v>
      </c>
      <c r="F297" s="157"/>
      <c r="G297" s="158"/>
      <c r="H297" s="92">
        <v>0</v>
      </c>
      <c r="I297" s="93">
        <v>10</v>
      </c>
      <c r="J297" s="132"/>
      <c r="K297" s="65"/>
      <c r="L297" s="65"/>
      <c r="M297" s="244"/>
      <c r="N297" s="244"/>
      <c r="O297" s="245"/>
      <c r="P297" s="83"/>
      <c r="Q297" s="84"/>
      <c r="R297" s="157"/>
      <c r="S297" s="158"/>
      <c r="T297" s="92">
        <v>0</v>
      </c>
      <c r="U297" s="93">
        <v>10</v>
      </c>
      <c r="V297" s="80"/>
      <c r="W297" s="65"/>
      <c r="X297" s="65"/>
      <c r="Y297" s="244"/>
      <c r="Z297" s="244"/>
      <c r="AA297" s="245"/>
      <c r="AB297" s="83"/>
      <c r="AC297" s="84"/>
      <c r="AD297" s="157"/>
      <c r="AE297" s="158"/>
      <c r="AF297" s="92">
        <v>0</v>
      </c>
      <c r="AG297" s="93">
        <v>10</v>
      </c>
      <c r="AH297" s="80"/>
      <c r="AI297" s="65"/>
      <c r="AJ297" s="65"/>
      <c r="AK297" s="244"/>
      <c r="AL297" s="244"/>
      <c r="AM297" s="245"/>
      <c r="AN297" s="83"/>
      <c r="AO297" s="84"/>
      <c r="AP297" s="157"/>
      <c r="AR297" s="85"/>
      <c r="AS297" s="159"/>
      <c r="AT297" s="263"/>
    </row>
    <row r="298" spans="1:46" ht="38.25" hidden="1" customHeight="1" outlineLevel="1" x14ac:dyDescent="0.2">
      <c r="A298" s="58"/>
      <c r="B298" s="243"/>
      <c r="C298" s="75"/>
      <c r="D298" s="88" t="s">
        <v>105</v>
      </c>
      <c r="E298" s="103" t="s">
        <v>457</v>
      </c>
      <c r="F298" s="157"/>
      <c r="G298" s="158"/>
      <c r="H298" s="92">
        <v>0</v>
      </c>
      <c r="I298" s="93">
        <v>5</v>
      </c>
      <c r="J298" s="132"/>
      <c r="K298" s="65"/>
      <c r="L298" s="65"/>
      <c r="M298" s="244"/>
      <c r="N298" s="244"/>
      <c r="O298" s="245"/>
      <c r="P298" s="83"/>
      <c r="Q298" s="84"/>
      <c r="R298" s="157"/>
      <c r="S298" s="158"/>
      <c r="T298" s="92">
        <v>0</v>
      </c>
      <c r="U298" s="93">
        <v>5</v>
      </c>
      <c r="V298" s="80"/>
      <c r="W298" s="65"/>
      <c r="X298" s="65"/>
      <c r="Y298" s="244"/>
      <c r="Z298" s="244"/>
      <c r="AA298" s="245"/>
      <c r="AB298" s="83"/>
      <c r="AC298" s="84"/>
      <c r="AD298" s="157"/>
      <c r="AE298" s="158"/>
      <c r="AF298" s="92">
        <v>0</v>
      </c>
      <c r="AG298" s="93">
        <v>5</v>
      </c>
      <c r="AH298" s="80"/>
      <c r="AI298" s="65"/>
      <c r="AJ298" s="65"/>
      <c r="AK298" s="244"/>
      <c r="AL298" s="244"/>
      <c r="AM298" s="245"/>
      <c r="AN298" s="83"/>
      <c r="AO298" s="84"/>
      <c r="AP298" s="157"/>
      <c r="AR298" s="85"/>
      <c r="AS298" s="159"/>
      <c r="AT298" s="263"/>
    </row>
    <row r="299" spans="1:46" ht="38.25" hidden="1" customHeight="1" outlineLevel="1" x14ac:dyDescent="0.2">
      <c r="A299" s="58"/>
      <c r="B299" s="243"/>
      <c r="C299" s="75"/>
      <c r="D299" s="88" t="s">
        <v>136</v>
      </c>
      <c r="E299" s="103" t="s">
        <v>458</v>
      </c>
      <c r="F299" s="157"/>
      <c r="G299" s="158"/>
      <c r="H299" s="92">
        <v>0</v>
      </c>
      <c r="I299" s="93">
        <v>5</v>
      </c>
      <c r="J299" s="132"/>
      <c r="K299" s="65"/>
      <c r="L299" s="65"/>
      <c r="M299" s="244"/>
      <c r="N299" s="244"/>
      <c r="O299" s="245"/>
      <c r="P299" s="83"/>
      <c r="Q299" s="84"/>
      <c r="R299" s="157"/>
      <c r="S299" s="158"/>
      <c r="T299" s="92">
        <v>0</v>
      </c>
      <c r="U299" s="93">
        <v>5</v>
      </c>
      <c r="V299" s="80"/>
      <c r="W299" s="65"/>
      <c r="X299" s="65"/>
      <c r="Y299" s="244"/>
      <c r="Z299" s="244"/>
      <c r="AA299" s="245"/>
      <c r="AB299" s="83"/>
      <c r="AC299" s="84"/>
      <c r="AD299" s="157"/>
      <c r="AE299" s="158"/>
      <c r="AF299" s="92">
        <v>0</v>
      </c>
      <c r="AG299" s="93">
        <v>5</v>
      </c>
      <c r="AH299" s="80"/>
      <c r="AI299" s="65"/>
      <c r="AJ299" s="65"/>
      <c r="AK299" s="244"/>
      <c r="AL299" s="244"/>
      <c r="AM299" s="245"/>
      <c r="AN299" s="83"/>
      <c r="AO299" s="84"/>
      <c r="AP299" s="157"/>
      <c r="AR299" s="85"/>
      <c r="AS299" s="159"/>
      <c r="AT299" s="263"/>
    </row>
    <row r="300" spans="1:46" ht="25.5" hidden="1" customHeight="1" outlineLevel="1" x14ac:dyDescent="0.2">
      <c r="A300" s="58"/>
      <c r="B300" s="243"/>
      <c r="C300" s="75"/>
      <c r="D300" s="88" t="s">
        <v>299</v>
      </c>
      <c r="E300" s="103" t="s">
        <v>459</v>
      </c>
      <c r="F300" s="157"/>
      <c r="G300" s="158"/>
      <c r="H300" s="92">
        <v>0</v>
      </c>
      <c r="I300" s="93">
        <v>5</v>
      </c>
      <c r="J300" s="132"/>
      <c r="K300" s="65"/>
      <c r="L300" s="65"/>
      <c r="M300" s="244"/>
      <c r="N300" s="244"/>
      <c r="O300" s="245"/>
      <c r="P300" s="83"/>
      <c r="Q300" s="84"/>
      <c r="R300" s="157"/>
      <c r="S300" s="158"/>
      <c r="T300" s="92">
        <v>0</v>
      </c>
      <c r="U300" s="93">
        <v>5</v>
      </c>
      <c r="V300" s="80"/>
      <c r="W300" s="65"/>
      <c r="X300" s="65"/>
      <c r="Y300" s="244"/>
      <c r="Z300" s="244"/>
      <c r="AA300" s="245"/>
      <c r="AB300" s="83"/>
      <c r="AC300" s="84"/>
      <c r="AD300" s="157"/>
      <c r="AE300" s="158"/>
      <c r="AF300" s="92">
        <v>0</v>
      </c>
      <c r="AG300" s="93">
        <v>5</v>
      </c>
      <c r="AH300" s="80"/>
      <c r="AI300" s="65"/>
      <c r="AJ300" s="65"/>
      <c r="AK300" s="244"/>
      <c r="AL300" s="244"/>
      <c r="AM300" s="245"/>
      <c r="AN300" s="83"/>
      <c r="AO300" s="84"/>
      <c r="AP300" s="157"/>
      <c r="AR300" s="85"/>
      <c r="AS300" s="159"/>
      <c r="AT300" s="263"/>
    </row>
    <row r="301" spans="1:46" ht="38.25" hidden="1" customHeight="1" outlineLevel="1" x14ac:dyDescent="0.2">
      <c r="A301" s="58"/>
      <c r="B301" s="243"/>
      <c r="C301" s="75"/>
      <c r="D301" s="88" t="s">
        <v>301</v>
      </c>
      <c r="E301" s="103" t="s">
        <v>460</v>
      </c>
      <c r="F301" s="157"/>
      <c r="G301" s="158"/>
      <c r="H301" s="92">
        <v>0</v>
      </c>
      <c r="I301" s="93">
        <v>5</v>
      </c>
      <c r="J301" s="132"/>
      <c r="K301" s="65"/>
      <c r="L301" s="65"/>
      <c r="M301" s="244"/>
      <c r="N301" s="244"/>
      <c r="O301" s="245"/>
      <c r="P301" s="83"/>
      <c r="Q301" s="84"/>
      <c r="R301" s="157"/>
      <c r="S301" s="158"/>
      <c r="T301" s="92">
        <v>0</v>
      </c>
      <c r="U301" s="93">
        <v>5</v>
      </c>
      <c r="V301" s="80"/>
      <c r="W301" s="65"/>
      <c r="X301" s="65"/>
      <c r="Y301" s="244"/>
      <c r="Z301" s="244"/>
      <c r="AA301" s="245"/>
      <c r="AB301" s="83"/>
      <c r="AC301" s="84"/>
      <c r="AD301" s="157"/>
      <c r="AE301" s="158"/>
      <c r="AF301" s="92">
        <v>0</v>
      </c>
      <c r="AG301" s="93">
        <v>5</v>
      </c>
      <c r="AH301" s="80"/>
      <c r="AI301" s="65"/>
      <c r="AJ301" s="65"/>
      <c r="AK301" s="244"/>
      <c r="AL301" s="244"/>
      <c r="AM301" s="245"/>
      <c r="AN301" s="83"/>
      <c r="AO301" s="84"/>
      <c r="AP301" s="157"/>
      <c r="AR301" s="85"/>
      <c r="AS301" s="159"/>
      <c r="AT301" s="263"/>
    </row>
    <row r="302" spans="1:46" ht="38.25" hidden="1" customHeight="1" outlineLevel="1" x14ac:dyDescent="0.2">
      <c r="A302" s="58"/>
      <c r="B302" s="243"/>
      <c r="C302" s="75"/>
      <c r="D302" s="88" t="s">
        <v>303</v>
      </c>
      <c r="E302" s="103" t="s">
        <v>461</v>
      </c>
      <c r="F302" s="157"/>
      <c r="G302" s="158"/>
      <c r="H302" s="92">
        <v>0</v>
      </c>
      <c r="I302" s="93">
        <v>5</v>
      </c>
      <c r="J302" s="132"/>
      <c r="K302" s="65"/>
      <c r="L302" s="65"/>
      <c r="M302" s="244"/>
      <c r="N302" s="244"/>
      <c r="O302" s="245"/>
      <c r="P302" s="83"/>
      <c r="Q302" s="84"/>
      <c r="R302" s="157"/>
      <c r="S302" s="158"/>
      <c r="T302" s="92">
        <v>0</v>
      </c>
      <c r="U302" s="93">
        <v>5</v>
      </c>
      <c r="V302" s="80"/>
      <c r="W302" s="65"/>
      <c r="X302" s="65"/>
      <c r="Y302" s="244"/>
      <c r="Z302" s="244"/>
      <c r="AA302" s="245"/>
      <c r="AB302" s="83"/>
      <c r="AC302" s="84"/>
      <c r="AD302" s="157"/>
      <c r="AE302" s="158"/>
      <c r="AF302" s="92">
        <v>0</v>
      </c>
      <c r="AG302" s="93">
        <v>5</v>
      </c>
      <c r="AH302" s="80"/>
      <c r="AI302" s="65"/>
      <c r="AJ302" s="65"/>
      <c r="AK302" s="244"/>
      <c r="AL302" s="244"/>
      <c r="AM302" s="245"/>
      <c r="AN302" s="83"/>
      <c r="AO302" s="84"/>
      <c r="AP302" s="157"/>
      <c r="AR302" s="85"/>
      <c r="AS302" s="159"/>
      <c r="AT302" s="263"/>
    </row>
    <row r="303" spans="1:46" ht="51" hidden="1" customHeight="1" outlineLevel="1" x14ac:dyDescent="0.2">
      <c r="A303" s="58"/>
      <c r="B303" s="243"/>
      <c r="C303" s="75"/>
      <c r="D303" s="88" t="s">
        <v>440</v>
      </c>
      <c r="E303" s="103" t="s">
        <v>462</v>
      </c>
      <c r="F303" s="157"/>
      <c r="G303" s="158"/>
      <c r="H303" s="92">
        <v>0</v>
      </c>
      <c r="I303" s="93">
        <v>5</v>
      </c>
      <c r="J303" s="132"/>
      <c r="K303" s="65"/>
      <c r="L303" s="65"/>
      <c r="M303" s="244"/>
      <c r="N303" s="244"/>
      <c r="O303" s="245"/>
      <c r="P303" s="83"/>
      <c r="Q303" s="84"/>
      <c r="R303" s="157"/>
      <c r="S303" s="158"/>
      <c r="T303" s="92">
        <v>0</v>
      </c>
      <c r="U303" s="93">
        <v>5</v>
      </c>
      <c r="V303" s="80"/>
      <c r="W303" s="65"/>
      <c r="X303" s="65"/>
      <c r="Y303" s="244"/>
      <c r="Z303" s="244"/>
      <c r="AA303" s="245"/>
      <c r="AB303" s="83"/>
      <c r="AC303" s="84"/>
      <c r="AD303" s="157"/>
      <c r="AE303" s="158"/>
      <c r="AF303" s="92">
        <v>0</v>
      </c>
      <c r="AG303" s="93">
        <v>5</v>
      </c>
      <c r="AH303" s="80"/>
      <c r="AI303" s="65"/>
      <c r="AJ303" s="65"/>
      <c r="AK303" s="244"/>
      <c r="AL303" s="244"/>
      <c r="AM303" s="245"/>
      <c r="AN303" s="83"/>
      <c r="AO303" s="84"/>
      <c r="AP303" s="157"/>
      <c r="AR303" s="85"/>
      <c r="AS303" s="159"/>
      <c r="AT303" s="263"/>
    </row>
    <row r="304" spans="1:46" ht="38.25" hidden="1" customHeight="1" outlineLevel="1" x14ac:dyDescent="0.2">
      <c r="A304" s="58"/>
      <c r="B304" s="243"/>
      <c r="C304" s="75"/>
      <c r="D304" s="88" t="s">
        <v>442</v>
      </c>
      <c r="E304" s="103" t="s">
        <v>463</v>
      </c>
      <c r="F304" s="157"/>
      <c r="G304" s="158"/>
      <c r="H304" s="92">
        <v>0</v>
      </c>
      <c r="I304" s="93">
        <v>5</v>
      </c>
      <c r="J304" s="132"/>
      <c r="K304" s="65"/>
      <c r="L304" s="65"/>
      <c r="M304" s="244"/>
      <c r="N304" s="244"/>
      <c r="O304" s="245"/>
      <c r="P304" s="83"/>
      <c r="Q304" s="84"/>
      <c r="R304" s="157"/>
      <c r="S304" s="158"/>
      <c r="T304" s="92">
        <v>0</v>
      </c>
      <c r="U304" s="93">
        <v>5</v>
      </c>
      <c r="V304" s="80"/>
      <c r="W304" s="65"/>
      <c r="X304" s="65"/>
      <c r="Y304" s="244"/>
      <c r="Z304" s="244"/>
      <c r="AA304" s="245"/>
      <c r="AB304" s="83"/>
      <c r="AC304" s="84"/>
      <c r="AD304" s="157"/>
      <c r="AE304" s="158"/>
      <c r="AF304" s="92">
        <v>0</v>
      </c>
      <c r="AG304" s="93">
        <v>5</v>
      </c>
      <c r="AH304" s="80"/>
      <c r="AI304" s="65"/>
      <c r="AJ304" s="65"/>
      <c r="AK304" s="244"/>
      <c r="AL304" s="244"/>
      <c r="AM304" s="245"/>
      <c r="AN304" s="83"/>
      <c r="AO304" s="84"/>
      <c r="AP304" s="157"/>
      <c r="AR304" s="85"/>
      <c r="AS304" s="159"/>
      <c r="AT304" s="263"/>
    </row>
    <row r="305" spans="1:46" ht="38.25" hidden="1" customHeight="1" outlineLevel="1" x14ac:dyDescent="0.2">
      <c r="A305" s="58"/>
      <c r="B305" s="243"/>
      <c r="C305" s="75"/>
      <c r="D305" s="88" t="s">
        <v>464</v>
      </c>
      <c r="E305" s="103" t="s">
        <v>465</v>
      </c>
      <c r="F305" s="157"/>
      <c r="G305" s="158"/>
      <c r="H305" s="92">
        <v>0</v>
      </c>
      <c r="I305" s="93">
        <v>5</v>
      </c>
      <c r="J305" s="132"/>
      <c r="K305" s="65"/>
      <c r="L305" s="65"/>
      <c r="M305" s="244"/>
      <c r="N305" s="244"/>
      <c r="O305" s="245"/>
      <c r="P305" s="83"/>
      <c r="Q305" s="84"/>
      <c r="R305" s="157"/>
      <c r="S305" s="158"/>
      <c r="T305" s="92">
        <v>0</v>
      </c>
      <c r="U305" s="93">
        <v>5</v>
      </c>
      <c r="V305" s="80"/>
      <c r="W305" s="65"/>
      <c r="X305" s="65"/>
      <c r="Y305" s="244"/>
      <c r="Z305" s="244"/>
      <c r="AA305" s="245"/>
      <c r="AB305" s="83"/>
      <c r="AC305" s="84"/>
      <c r="AD305" s="157"/>
      <c r="AE305" s="158"/>
      <c r="AF305" s="92">
        <v>0</v>
      </c>
      <c r="AG305" s="93">
        <v>5</v>
      </c>
      <c r="AH305" s="80"/>
      <c r="AI305" s="65"/>
      <c r="AJ305" s="65"/>
      <c r="AK305" s="244"/>
      <c r="AL305" s="244"/>
      <c r="AM305" s="245"/>
      <c r="AN305" s="83"/>
      <c r="AO305" s="84"/>
      <c r="AP305" s="157"/>
      <c r="AR305" s="85"/>
      <c r="AS305" s="159"/>
      <c r="AT305" s="263"/>
    </row>
    <row r="306" spans="1:46" s="10" customFormat="1" ht="21.95" customHeight="1" collapsed="1" x14ac:dyDescent="0.25">
      <c r="A306" s="58">
        <v>23</v>
      </c>
      <c r="B306" s="236" t="s">
        <v>466</v>
      </c>
      <c r="C306" s="261" t="s">
        <v>467</v>
      </c>
      <c r="D306" s="237"/>
      <c r="E306" s="238"/>
      <c r="F306" s="62"/>
      <c r="G306" s="239">
        <f>SUM(G307:G315)</f>
        <v>0</v>
      </c>
      <c r="H306" s="64"/>
      <c r="I306" s="65">
        <v>100</v>
      </c>
      <c r="J306" s="65">
        <v>3</v>
      </c>
      <c r="K306" s="65">
        <f>G306*J306</f>
        <v>0</v>
      </c>
      <c r="L306" s="65">
        <f>I306*J306</f>
        <v>300</v>
      </c>
      <c r="M306" s="244"/>
      <c r="N306" s="244"/>
      <c r="O306" s="245"/>
      <c r="P306" s="83"/>
      <c r="Q306" s="84"/>
      <c r="R306" s="62"/>
      <c r="S306" s="239">
        <f>SUM(S307:S315)</f>
        <v>0</v>
      </c>
      <c r="T306" s="64"/>
      <c r="U306" s="65">
        <v>100</v>
      </c>
      <c r="V306" s="65">
        <v>3</v>
      </c>
      <c r="W306" s="65">
        <f>S306*V306</f>
        <v>0</v>
      </c>
      <c r="X306" s="65">
        <f>U306*V306</f>
        <v>300</v>
      </c>
      <c r="Y306" s="244"/>
      <c r="Z306" s="244"/>
      <c r="AA306" s="245"/>
      <c r="AB306" s="83"/>
      <c r="AC306" s="84"/>
      <c r="AD306" s="62"/>
      <c r="AE306" s="239">
        <f>SUM(AE307:AE315)</f>
        <v>0</v>
      </c>
      <c r="AF306" s="64"/>
      <c r="AG306" s="65">
        <v>100</v>
      </c>
      <c r="AH306" s="65">
        <v>3</v>
      </c>
      <c r="AI306" s="65">
        <f>AE306*AH306</f>
        <v>0</v>
      </c>
      <c r="AJ306" s="65">
        <f>AG306*AH306</f>
        <v>300</v>
      </c>
      <c r="AK306" s="244"/>
      <c r="AL306" s="244"/>
      <c r="AM306" s="245"/>
      <c r="AN306" s="83"/>
      <c r="AO306" s="84"/>
      <c r="AP306" s="62"/>
      <c r="AQ306" s="70"/>
      <c r="AR306" s="85"/>
      <c r="AS306" s="72"/>
      <c r="AT306" s="73"/>
    </row>
    <row r="307" spans="1:46" s="10" customFormat="1" ht="12.75" hidden="1" customHeight="1" outlineLevel="1" x14ac:dyDescent="0.2">
      <c r="A307" s="58"/>
      <c r="B307" s="243"/>
      <c r="C307" s="75" t="s">
        <v>77</v>
      </c>
      <c r="D307" s="95" t="s">
        <v>468</v>
      </c>
      <c r="E307" s="96"/>
      <c r="F307" s="62"/>
      <c r="G307" s="78">
        <f>SUM(H308:H311)</f>
        <v>0</v>
      </c>
      <c r="H307" s="64"/>
      <c r="I307" s="65">
        <v>40</v>
      </c>
      <c r="J307" s="132"/>
      <c r="K307" s="65"/>
      <c r="L307" s="65"/>
      <c r="M307" s="244"/>
      <c r="N307" s="244"/>
      <c r="O307" s="245"/>
      <c r="P307" s="83"/>
      <c r="Q307" s="84"/>
      <c r="R307" s="62"/>
      <c r="S307" s="78">
        <f>SUM(T308:T311)</f>
        <v>0</v>
      </c>
      <c r="T307" s="64"/>
      <c r="U307" s="65">
        <v>40</v>
      </c>
      <c r="V307" s="80"/>
      <c r="W307" s="65"/>
      <c r="X307" s="65"/>
      <c r="Y307" s="244"/>
      <c r="Z307" s="244"/>
      <c r="AA307" s="245"/>
      <c r="AB307" s="83"/>
      <c r="AC307" s="84"/>
      <c r="AD307" s="62"/>
      <c r="AE307" s="78">
        <f>SUM(AF308:AF311)</f>
        <v>0</v>
      </c>
      <c r="AF307" s="64"/>
      <c r="AG307" s="65">
        <v>40</v>
      </c>
      <c r="AH307" s="65"/>
      <c r="AI307" s="65"/>
      <c r="AJ307" s="65"/>
      <c r="AK307" s="244"/>
      <c r="AL307" s="244"/>
      <c r="AM307" s="245"/>
      <c r="AN307" s="83"/>
      <c r="AO307" s="84"/>
      <c r="AP307" s="62"/>
      <c r="AQ307" s="70"/>
      <c r="AR307" s="85"/>
      <c r="AS307" s="72"/>
      <c r="AT307" s="264"/>
    </row>
    <row r="308" spans="1:46" s="10" customFormat="1" ht="63.75" hidden="1" customHeight="1" outlineLevel="1" x14ac:dyDescent="0.2">
      <c r="A308" s="58"/>
      <c r="B308" s="243"/>
      <c r="C308" s="75"/>
      <c r="D308" s="88" t="s">
        <v>341</v>
      </c>
      <c r="E308" s="103" t="s">
        <v>469</v>
      </c>
      <c r="F308" s="62"/>
      <c r="G308" s="101"/>
      <c r="H308" s="92">
        <v>0</v>
      </c>
      <c r="I308" s="93">
        <v>10</v>
      </c>
      <c r="J308" s="132"/>
      <c r="K308" s="65"/>
      <c r="L308" s="65"/>
      <c r="M308" s="244"/>
      <c r="N308" s="244"/>
      <c r="O308" s="245"/>
      <c r="P308" s="83"/>
      <c r="Q308" s="84"/>
      <c r="R308" s="62"/>
      <c r="S308" s="101"/>
      <c r="T308" s="92">
        <v>0</v>
      </c>
      <c r="U308" s="93">
        <v>10</v>
      </c>
      <c r="V308" s="80"/>
      <c r="W308" s="65"/>
      <c r="X308" s="65"/>
      <c r="Y308" s="244"/>
      <c r="Z308" s="244"/>
      <c r="AA308" s="245"/>
      <c r="AB308" s="83"/>
      <c r="AC308" s="84"/>
      <c r="AD308" s="62"/>
      <c r="AE308" s="101"/>
      <c r="AF308" s="92">
        <v>0</v>
      </c>
      <c r="AG308" s="93">
        <v>10</v>
      </c>
      <c r="AH308" s="65"/>
      <c r="AI308" s="65"/>
      <c r="AJ308" s="65"/>
      <c r="AK308" s="244"/>
      <c r="AL308" s="244"/>
      <c r="AM308" s="245"/>
      <c r="AN308" s="83"/>
      <c r="AO308" s="84"/>
      <c r="AP308" s="62"/>
      <c r="AQ308" s="70"/>
      <c r="AR308" s="85"/>
      <c r="AS308" s="72"/>
      <c r="AT308" s="264"/>
    </row>
    <row r="309" spans="1:46" s="10" customFormat="1" ht="38.25" hidden="1" customHeight="1" outlineLevel="1" x14ac:dyDescent="0.2">
      <c r="A309" s="58"/>
      <c r="B309" s="243"/>
      <c r="C309" s="75"/>
      <c r="D309" s="88" t="s">
        <v>152</v>
      </c>
      <c r="E309" s="103" t="s">
        <v>470</v>
      </c>
      <c r="F309" s="62"/>
      <c r="G309" s="101"/>
      <c r="H309" s="92">
        <v>0</v>
      </c>
      <c r="I309" s="93">
        <v>10</v>
      </c>
      <c r="J309" s="132"/>
      <c r="K309" s="65"/>
      <c r="L309" s="65"/>
      <c r="M309" s="244"/>
      <c r="N309" s="244"/>
      <c r="O309" s="245"/>
      <c r="P309" s="83"/>
      <c r="Q309" s="84"/>
      <c r="R309" s="62"/>
      <c r="S309" s="101"/>
      <c r="T309" s="92">
        <v>0</v>
      </c>
      <c r="U309" s="93">
        <v>10</v>
      </c>
      <c r="V309" s="80"/>
      <c r="W309" s="65"/>
      <c r="X309" s="65"/>
      <c r="Y309" s="244"/>
      <c r="Z309" s="244"/>
      <c r="AA309" s="245"/>
      <c r="AB309" s="83"/>
      <c r="AC309" s="84"/>
      <c r="AD309" s="62"/>
      <c r="AE309" s="101"/>
      <c r="AF309" s="92">
        <v>0</v>
      </c>
      <c r="AG309" s="93">
        <v>10</v>
      </c>
      <c r="AH309" s="65"/>
      <c r="AI309" s="65"/>
      <c r="AJ309" s="65"/>
      <c r="AK309" s="244"/>
      <c r="AL309" s="244"/>
      <c r="AM309" s="245"/>
      <c r="AN309" s="83"/>
      <c r="AO309" s="84"/>
      <c r="AP309" s="62"/>
      <c r="AQ309" s="70"/>
      <c r="AR309" s="85"/>
      <c r="AS309" s="72"/>
      <c r="AT309" s="264"/>
    </row>
    <row r="310" spans="1:46" s="10" customFormat="1" ht="66" hidden="1" customHeight="1" outlineLevel="1" x14ac:dyDescent="0.2">
      <c r="A310" s="58"/>
      <c r="B310" s="243"/>
      <c r="C310" s="75"/>
      <c r="D310" s="88" t="s">
        <v>268</v>
      </c>
      <c r="E310" s="103" t="s">
        <v>471</v>
      </c>
      <c r="F310" s="62"/>
      <c r="G310" s="101"/>
      <c r="H310" s="92">
        <v>0</v>
      </c>
      <c r="I310" s="93">
        <v>10</v>
      </c>
      <c r="J310" s="132"/>
      <c r="K310" s="65"/>
      <c r="L310" s="65"/>
      <c r="M310" s="244"/>
      <c r="N310" s="244"/>
      <c r="O310" s="245"/>
      <c r="P310" s="83"/>
      <c r="Q310" s="84"/>
      <c r="R310" s="62"/>
      <c r="S310" s="101"/>
      <c r="T310" s="92">
        <v>0</v>
      </c>
      <c r="U310" s="93">
        <v>10</v>
      </c>
      <c r="V310" s="80"/>
      <c r="W310" s="65"/>
      <c r="X310" s="65"/>
      <c r="Y310" s="244"/>
      <c r="Z310" s="244"/>
      <c r="AA310" s="245"/>
      <c r="AB310" s="83"/>
      <c r="AC310" s="84"/>
      <c r="AD310" s="62"/>
      <c r="AE310" s="101"/>
      <c r="AF310" s="92">
        <v>0</v>
      </c>
      <c r="AG310" s="93">
        <v>10</v>
      </c>
      <c r="AH310" s="65"/>
      <c r="AI310" s="65"/>
      <c r="AJ310" s="65"/>
      <c r="AK310" s="244"/>
      <c r="AL310" s="244"/>
      <c r="AM310" s="245"/>
      <c r="AN310" s="83"/>
      <c r="AO310" s="84"/>
      <c r="AP310" s="62"/>
      <c r="AQ310" s="70"/>
      <c r="AR310" s="85"/>
      <c r="AS310" s="72"/>
      <c r="AT310" s="264"/>
    </row>
    <row r="311" spans="1:46" s="10" customFormat="1" ht="38.25" hidden="1" customHeight="1" outlineLevel="1" x14ac:dyDescent="0.2">
      <c r="A311" s="58"/>
      <c r="B311" s="243"/>
      <c r="C311" s="75"/>
      <c r="D311" s="88" t="s">
        <v>271</v>
      </c>
      <c r="E311" s="103" t="s">
        <v>472</v>
      </c>
      <c r="F311" s="62"/>
      <c r="G311" s="101"/>
      <c r="H311" s="92">
        <v>0</v>
      </c>
      <c r="I311" s="93">
        <v>10</v>
      </c>
      <c r="J311" s="132"/>
      <c r="K311" s="65"/>
      <c r="L311" s="65"/>
      <c r="M311" s="244"/>
      <c r="N311" s="244"/>
      <c r="O311" s="245"/>
      <c r="P311" s="83"/>
      <c r="Q311" s="84"/>
      <c r="R311" s="62"/>
      <c r="S311" s="101"/>
      <c r="T311" s="92">
        <v>0</v>
      </c>
      <c r="U311" s="93">
        <v>10</v>
      </c>
      <c r="V311" s="80"/>
      <c r="W311" s="65"/>
      <c r="X311" s="65"/>
      <c r="Y311" s="244"/>
      <c r="Z311" s="244"/>
      <c r="AA311" s="245"/>
      <c r="AB311" s="83"/>
      <c r="AC311" s="84"/>
      <c r="AD311" s="62"/>
      <c r="AE311" s="101"/>
      <c r="AF311" s="92">
        <v>0</v>
      </c>
      <c r="AG311" s="93">
        <v>10</v>
      </c>
      <c r="AH311" s="65"/>
      <c r="AI311" s="65"/>
      <c r="AJ311" s="65"/>
      <c r="AK311" s="244"/>
      <c r="AL311" s="244"/>
      <c r="AM311" s="245"/>
      <c r="AN311" s="83"/>
      <c r="AO311" s="84"/>
      <c r="AP311" s="62"/>
      <c r="AQ311" s="70"/>
      <c r="AR311" s="85"/>
      <c r="AS311" s="72"/>
      <c r="AT311" s="264"/>
    </row>
    <row r="312" spans="1:46" s="10" customFormat="1" ht="12.75" hidden="1" customHeight="1" outlineLevel="1" x14ac:dyDescent="0.2">
      <c r="A312" s="58"/>
      <c r="B312" s="243"/>
      <c r="C312" s="75" t="s">
        <v>83</v>
      </c>
      <c r="D312" s="95" t="s">
        <v>473</v>
      </c>
      <c r="E312" s="96"/>
      <c r="F312" s="62"/>
      <c r="G312" s="78">
        <f>SUM(H313:H315)</f>
        <v>0</v>
      </c>
      <c r="H312" s="64"/>
      <c r="I312" s="65">
        <v>60</v>
      </c>
      <c r="J312" s="132"/>
      <c r="K312" s="65"/>
      <c r="L312" s="65"/>
      <c r="M312" s="244"/>
      <c r="N312" s="244"/>
      <c r="O312" s="245"/>
      <c r="P312" s="83"/>
      <c r="Q312" s="84"/>
      <c r="R312" s="62"/>
      <c r="S312" s="78">
        <f>SUM(T313:T315)</f>
        <v>0</v>
      </c>
      <c r="T312" s="64"/>
      <c r="U312" s="65">
        <v>60</v>
      </c>
      <c r="V312" s="80"/>
      <c r="W312" s="65"/>
      <c r="X312" s="65"/>
      <c r="Y312" s="244"/>
      <c r="Z312" s="244"/>
      <c r="AA312" s="245"/>
      <c r="AB312" s="83"/>
      <c r="AC312" s="84"/>
      <c r="AD312" s="62"/>
      <c r="AE312" s="78">
        <f>SUM(AF313:AF315)</f>
        <v>0</v>
      </c>
      <c r="AF312" s="64"/>
      <c r="AG312" s="65">
        <v>60</v>
      </c>
      <c r="AH312" s="65"/>
      <c r="AI312" s="65"/>
      <c r="AJ312" s="65"/>
      <c r="AK312" s="244"/>
      <c r="AL312" s="244"/>
      <c r="AM312" s="245"/>
      <c r="AN312" s="83"/>
      <c r="AO312" s="84"/>
      <c r="AP312" s="62"/>
      <c r="AQ312" s="70"/>
      <c r="AR312" s="85"/>
      <c r="AS312" s="72"/>
      <c r="AT312" s="264"/>
    </row>
    <row r="313" spans="1:46" s="10" customFormat="1" ht="51" hidden="1" customHeight="1" outlineLevel="1" x14ac:dyDescent="0.2">
      <c r="A313" s="58"/>
      <c r="B313" s="243"/>
      <c r="C313" s="75"/>
      <c r="D313" s="88" t="s">
        <v>85</v>
      </c>
      <c r="E313" s="103" t="s">
        <v>474</v>
      </c>
      <c r="F313" s="62"/>
      <c r="G313" s="101"/>
      <c r="H313" s="92">
        <v>0</v>
      </c>
      <c r="I313" s="93">
        <v>20</v>
      </c>
      <c r="J313" s="132"/>
      <c r="K313" s="65"/>
      <c r="L313" s="65"/>
      <c r="M313" s="244"/>
      <c r="N313" s="244"/>
      <c r="O313" s="245"/>
      <c r="P313" s="83"/>
      <c r="Q313" s="84"/>
      <c r="R313" s="62"/>
      <c r="S313" s="101"/>
      <c r="T313" s="92">
        <v>0</v>
      </c>
      <c r="U313" s="93">
        <v>20</v>
      </c>
      <c r="V313" s="80"/>
      <c r="W313" s="65"/>
      <c r="X313" s="65"/>
      <c r="Y313" s="244"/>
      <c r="Z313" s="244"/>
      <c r="AA313" s="245"/>
      <c r="AB313" s="83"/>
      <c r="AC313" s="84"/>
      <c r="AD313" s="62"/>
      <c r="AE313" s="101"/>
      <c r="AF313" s="92">
        <v>0</v>
      </c>
      <c r="AG313" s="93">
        <v>20</v>
      </c>
      <c r="AH313" s="65"/>
      <c r="AI313" s="65"/>
      <c r="AJ313" s="65"/>
      <c r="AK313" s="244"/>
      <c r="AL313" s="244"/>
      <c r="AM313" s="245"/>
      <c r="AN313" s="83"/>
      <c r="AO313" s="84"/>
      <c r="AP313" s="62"/>
      <c r="AQ313" s="70"/>
      <c r="AR313" s="85"/>
      <c r="AS313" s="72"/>
      <c r="AT313" s="264"/>
    </row>
    <row r="314" spans="1:46" s="10" customFormat="1" ht="63.75" hidden="1" customHeight="1" outlineLevel="1" x14ac:dyDescent="0.2">
      <c r="A314" s="58"/>
      <c r="B314" s="243"/>
      <c r="C314" s="75"/>
      <c r="D314" s="88" t="s">
        <v>87</v>
      </c>
      <c r="E314" s="103" t="s">
        <v>475</v>
      </c>
      <c r="F314" s="62"/>
      <c r="G314" s="101"/>
      <c r="H314" s="92">
        <v>0</v>
      </c>
      <c r="I314" s="93">
        <v>20</v>
      </c>
      <c r="J314" s="132"/>
      <c r="K314" s="65"/>
      <c r="L314" s="65"/>
      <c r="M314" s="244"/>
      <c r="N314" s="244"/>
      <c r="O314" s="245"/>
      <c r="P314" s="83"/>
      <c r="Q314" s="84"/>
      <c r="R314" s="62"/>
      <c r="S314" s="101"/>
      <c r="T314" s="92">
        <v>0</v>
      </c>
      <c r="U314" s="93">
        <v>20</v>
      </c>
      <c r="V314" s="80"/>
      <c r="W314" s="65"/>
      <c r="X314" s="65"/>
      <c r="Y314" s="244"/>
      <c r="Z314" s="244"/>
      <c r="AA314" s="245"/>
      <c r="AB314" s="83"/>
      <c r="AC314" s="84"/>
      <c r="AD314" s="62"/>
      <c r="AE314" s="101"/>
      <c r="AF314" s="92">
        <v>0</v>
      </c>
      <c r="AG314" s="93">
        <v>20</v>
      </c>
      <c r="AH314" s="65"/>
      <c r="AI314" s="65"/>
      <c r="AJ314" s="65"/>
      <c r="AK314" s="244"/>
      <c r="AL314" s="244"/>
      <c r="AM314" s="245"/>
      <c r="AN314" s="83"/>
      <c r="AO314" s="84"/>
      <c r="AP314" s="62"/>
      <c r="AQ314" s="70"/>
      <c r="AR314" s="85"/>
      <c r="AS314" s="72"/>
      <c r="AT314" s="264"/>
    </row>
    <row r="315" spans="1:46" s="10" customFormat="1" ht="51" hidden="1" customHeight="1" outlineLevel="1" x14ac:dyDescent="0.2">
      <c r="A315" s="58"/>
      <c r="B315" s="243"/>
      <c r="C315" s="75"/>
      <c r="D315" s="88" t="s">
        <v>476</v>
      </c>
      <c r="E315" s="103" t="s">
        <v>477</v>
      </c>
      <c r="F315" s="62"/>
      <c r="G315" s="101"/>
      <c r="H315" s="92">
        <v>0</v>
      </c>
      <c r="I315" s="93">
        <v>20</v>
      </c>
      <c r="J315" s="132"/>
      <c r="K315" s="65"/>
      <c r="L315" s="65"/>
      <c r="M315" s="244"/>
      <c r="N315" s="244"/>
      <c r="O315" s="245"/>
      <c r="P315" s="83"/>
      <c r="Q315" s="84"/>
      <c r="R315" s="62"/>
      <c r="S315" s="101"/>
      <c r="T315" s="92">
        <v>0</v>
      </c>
      <c r="U315" s="93">
        <v>20</v>
      </c>
      <c r="V315" s="80"/>
      <c r="W315" s="65"/>
      <c r="X315" s="65"/>
      <c r="Y315" s="244"/>
      <c r="Z315" s="244"/>
      <c r="AA315" s="245"/>
      <c r="AB315" s="83"/>
      <c r="AC315" s="84"/>
      <c r="AD315" s="62"/>
      <c r="AE315" s="101"/>
      <c r="AF315" s="92">
        <v>0</v>
      </c>
      <c r="AG315" s="93">
        <v>20</v>
      </c>
      <c r="AH315" s="65"/>
      <c r="AI315" s="65"/>
      <c r="AJ315" s="65"/>
      <c r="AK315" s="244"/>
      <c r="AL315" s="244"/>
      <c r="AM315" s="245"/>
      <c r="AN315" s="83"/>
      <c r="AO315" s="84"/>
      <c r="AP315" s="62"/>
      <c r="AQ315" s="70"/>
      <c r="AR315" s="85"/>
      <c r="AS315" s="72"/>
      <c r="AT315" s="264"/>
    </row>
    <row r="316" spans="1:46" s="10" customFormat="1" ht="21.95" customHeight="1" collapsed="1" x14ac:dyDescent="0.25">
      <c r="A316" s="58">
        <v>24</v>
      </c>
      <c r="B316" s="236" t="s">
        <v>478</v>
      </c>
      <c r="C316" s="261" t="s">
        <v>479</v>
      </c>
      <c r="D316" s="237"/>
      <c r="E316" s="238"/>
      <c r="F316" s="62"/>
      <c r="G316" s="239">
        <f>SUM(G317:G326)</f>
        <v>0</v>
      </c>
      <c r="H316" s="64"/>
      <c r="I316" s="65">
        <v>100</v>
      </c>
      <c r="J316" s="65">
        <v>3</v>
      </c>
      <c r="K316" s="65">
        <f>G316*J316</f>
        <v>0</v>
      </c>
      <c r="L316" s="65">
        <f>I316*J316</f>
        <v>300</v>
      </c>
      <c r="M316" s="244"/>
      <c r="N316" s="244"/>
      <c r="O316" s="245"/>
      <c r="P316" s="83"/>
      <c r="Q316" s="84"/>
      <c r="R316" s="62"/>
      <c r="S316" s="239">
        <f>SUM(S317:S326)</f>
        <v>0</v>
      </c>
      <c r="T316" s="64"/>
      <c r="U316" s="65">
        <v>100</v>
      </c>
      <c r="V316" s="65">
        <v>3</v>
      </c>
      <c r="W316" s="65">
        <f>S316*V316</f>
        <v>0</v>
      </c>
      <c r="X316" s="65">
        <f>U316*V316</f>
        <v>300</v>
      </c>
      <c r="Y316" s="244"/>
      <c r="Z316" s="244"/>
      <c r="AA316" s="245"/>
      <c r="AB316" s="83"/>
      <c r="AC316" s="84"/>
      <c r="AD316" s="62"/>
      <c r="AE316" s="239">
        <f>SUM(AE317:AE326)</f>
        <v>0</v>
      </c>
      <c r="AF316" s="64"/>
      <c r="AG316" s="65">
        <v>100</v>
      </c>
      <c r="AH316" s="65">
        <v>3</v>
      </c>
      <c r="AI316" s="65">
        <f>AE316*AH316</f>
        <v>0</v>
      </c>
      <c r="AJ316" s="65">
        <f>AG316*AH316</f>
        <v>300</v>
      </c>
      <c r="AK316" s="244"/>
      <c r="AL316" s="244"/>
      <c r="AM316" s="245"/>
      <c r="AN316" s="83"/>
      <c r="AO316" s="84"/>
      <c r="AP316" s="62"/>
      <c r="AQ316" s="70"/>
      <c r="AR316" s="85"/>
      <c r="AS316" s="72"/>
      <c r="AT316" s="264"/>
    </row>
    <row r="317" spans="1:46" ht="12.75" hidden="1" customHeight="1" outlineLevel="1" x14ac:dyDescent="0.2">
      <c r="A317" s="58"/>
      <c r="B317" s="243"/>
      <c r="C317" s="75" t="s">
        <v>77</v>
      </c>
      <c r="D317" s="95" t="s">
        <v>480</v>
      </c>
      <c r="E317" s="222"/>
      <c r="F317" s="97"/>
      <c r="G317" s="78">
        <f>SUM(H318:H319)</f>
        <v>0</v>
      </c>
      <c r="H317" s="79"/>
      <c r="I317" s="65">
        <v>30</v>
      </c>
      <c r="J317" s="132"/>
      <c r="K317" s="65"/>
      <c r="L317" s="65"/>
      <c r="M317" s="244"/>
      <c r="N317" s="244"/>
      <c r="O317" s="245"/>
      <c r="P317" s="83"/>
      <c r="Q317" s="84"/>
      <c r="R317" s="97"/>
      <c r="S317" s="78">
        <f>SUM(T318:T319)</f>
        <v>0</v>
      </c>
      <c r="T317" s="79"/>
      <c r="U317" s="65">
        <v>30</v>
      </c>
      <c r="V317" s="80"/>
      <c r="W317" s="65"/>
      <c r="X317" s="65"/>
      <c r="Y317" s="244"/>
      <c r="Z317" s="244"/>
      <c r="AA317" s="245"/>
      <c r="AB317" s="83"/>
      <c r="AC317" s="84"/>
      <c r="AD317" s="97"/>
      <c r="AE317" s="78">
        <f>SUM(AF318:AF319)</f>
        <v>0</v>
      </c>
      <c r="AF317" s="79"/>
      <c r="AG317" s="65">
        <v>30</v>
      </c>
      <c r="AH317" s="80"/>
      <c r="AI317" s="65"/>
      <c r="AJ317" s="65"/>
      <c r="AK317" s="244"/>
      <c r="AL317" s="244"/>
      <c r="AM317" s="245"/>
      <c r="AN317" s="83"/>
      <c r="AO317" s="84"/>
      <c r="AP317" s="97"/>
      <c r="AR317" s="85"/>
      <c r="AS317" s="98"/>
      <c r="AT317" s="87"/>
    </row>
    <row r="318" spans="1:46" ht="63.75" hidden="1" customHeight="1" outlineLevel="1" x14ac:dyDescent="0.2">
      <c r="A318" s="58"/>
      <c r="B318" s="243"/>
      <c r="C318" s="75"/>
      <c r="D318" s="88" t="s">
        <v>110</v>
      </c>
      <c r="E318" s="103" t="s">
        <v>481</v>
      </c>
      <c r="F318" s="157"/>
      <c r="G318" s="158"/>
      <c r="H318" s="92">
        <v>0</v>
      </c>
      <c r="I318" s="93">
        <v>15</v>
      </c>
      <c r="J318" s="132"/>
      <c r="K318" s="65"/>
      <c r="L318" s="65"/>
      <c r="M318" s="244"/>
      <c r="N318" s="244"/>
      <c r="O318" s="245"/>
      <c r="P318" s="83"/>
      <c r="Q318" s="84"/>
      <c r="R318" s="157"/>
      <c r="S318" s="158"/>
      <c r="T318" s="92">
        <v>0</v>
      </c>
      <c r="U318" s="93">
        <v>15</v>
      </c>
      <c r="V318" s="80"/>
      <c r="W318" s="65"/>
      <c r="X318" s="65"/>
      <c r="Y318" s="244"/>
      <c r="Z318" s="244"/>
      <c r="AA318" s="245"/>
      <c r="AB318" s="83"/>
      <c r="AC318" s="84"/>
      <c r="AD318" s="157"/>
      <c r="AE318" s="158"/>
      <c r="AF318" s="92">
        <v>0</v>
      </c>
      <c r="AG318" s="93">
        <v>15</v>
      </c>
      <c r="AH318" s="80"/>
      <c r="AI318" s="65"/>
      <c r="AJ318" s="65"/>
      <c r="AK318" s="244"/>
      <c r="AL318" s="244"/>
      <c r="AM318" s="245"/>
      <c r="AN318" s="83"/>
      <c r="AO318" s="84"/>
      <c r="AP318" s="157"/>
      <c r="AR318" s="85"/>
      <c r="AS318" s="159"/>
      <c r="AT318" s="50"/>
    </row>
    <row r="319" spans="1:46" ht="51" hidden="1" customHeight="1" outlineLevel="1" x14ac:dyDescent="0.2">
      <c r="A319" s="58"/>
      <c r="B319" s="243"/>
      <c r="C319" s="75"/>
      <c r="D319" s="88" t="s">
        <v>79</v>
      </c>
      <c r="E319" s="103" t="s">
        <v>482</v>
      </c>
      <c r="F319" s="157"/>
      <c r="G319" s="158"/>
      <c r="H319" s="92">
        <v>0</v>
      </c>
      <c r="I319" s="93">
        <v>15</v>
      </c>
      <c r="J319" s="132"/>
      <c r="K319" s="65"/>
      <c r="L319" s="65"/>
      <c r="M319" s="244"/>
      <c r="N319" s="244"/>
      <c r="O319" s="245"/>
      <c r="P319" s="83"/>
      <c r="Q319" s="84"/>
      <c r="R319" s="157"/>
      <c r="S319" s="158"/>
      <c r="T319" s="92">
        <v>0</v>
      </c>
      <c r="U319" s="93">
        <v>15</v>
      </c>
      <c r="V319" s="80"/>
      <c r="W319" s="65"/>
      <c r="X319" s="65"/>
      <c r="Y319" s="244"/>
      <c r="Z319" s="244"/>
      <c r="AA319" s="245"/>
      <c r="AB319" s="83"/>
      <c r="AC319" s="84"/>
      <c r="AD319" s="157"/>
      <c r="AE319" s="158"/>
      <c r="AF319" s="92">
        <v>0</v>
      </c>
      <c r="AG319" s="93">
        <v>15</v>
      </c>
      <c r="AH319" s="80"/>
      <c r="AI319" s="65"/>
      <c r="AJ319" s="65"/>
      <c r="AK319" s="244"/>
      <c r="AL319" s="244"/>
      <c r="AM319" s="245"/>
      <c r="AN319" s="83"/>
      <c r="AO319" s="84"/>
      <c r="AP319" s="157"/>
      <c r="AR319" s="85"/>
      <c r="AS319" s="159"/>
      <c r="AT319" s="50"/>
    </row>
    <row r="320" spans="1:46" ht="12.75" hidden="1" customHeight="1" outlineLevel="1" x14ac:dyDescent="0.2">
      <c r="A320" s="58"/>
      <c r="B320" s="243"/>
      <c r="C320" s="75" t="s">
        <v>83</v>
      </c>
      <c r="D320" s="95" t="s">
        <v>483</v>
      </c>
      <c r="E320" s="222"/>
      <c r="F320" s="157"/>
      <c r="G320" s="78">
        <f>SUM(H321:H322)</f>
        <v>0</v>
      </c>
      <c r="H320" s="79"/>
      <c r="I320" s="65">
        <v>40</v>
      </c>
      <c r="J320" s="132"/>
      <c r="K320" s="65"/>
      <c r="L320" s="65"/>
      <c r="M320" s="244"/>
      <c r="N320" s="244"/>
      <c r="O320" s="245"/>
      <c r="P320" s="83"/>
      <c r="Q320" s="84"/>
      <c r="R320" s="157"/>
      <c r="S320" s="78">
        <f>SUM(T321:T322)</f>
        <v>0</v>
      </c>
      <c r="T320" s="79"/>
      <c r="U320" s="65">
        <v>40</v>
      </c>
      <c r="V320" s="80"/>
      <c r="W320" s="65"/>
      <c r="X320" s="65"/>
      <c r="Y320" s="244"/>
      <c r="Z320" s="244"/>
      <c r="AA320" s="245"/>
      <c r="AB320" s="83"/>
      <c r="AC320" s="84"/>
      <c r="AD320" s="157"/>
      <c r="AE320" s="78">
        <f>SUM(AF321:AF322)</f>
        <v>0</v>
      </c>
      <c r="AF320" s="79"/>
      <c r="AG320" s="65">
        <v>40</v>
      </c>
      <c r="AH320" s="80"/>
      <c r="AI320" s="65"/>
      <c r="AJ320" s="65"/>
      <c r="AK320" s="244"/>
      <c r="AL320" s="244"/>
      <c r="AM320" s="245"/>
      <c r="AN320" s="83"/>
      <c r="AO320" s="84"/>
      <c r="AP320" s="157"/>
      <c r="AR320" s="85"/>
      <c r="AS320" s="159"/>
      <c r="AT320" s="50"/>
    </row>
    <row r="321" spans="1:46" ht="63.75" hidden="1" customHeight="1" outlineLevel="1" x14ac:dyDescent="0.2">
      <c r="A321" s="58"/>
      <c r="B321" s="243"/>
      <c r="C321" s="75"/>
      <c r="D321" s="88" t="s">
        <v>85</v>
      </c>
      <c r="E321" s="103" t="s">
        <v>484</v>
      </c>
      <c r="F321" s="157"/>
      <c r="G321" s="158"/>
      <c r="H321" s="92">
        <v>0</v>
      </c>
      <c r="I321" s="93">
        <v>20</v>
      </c>
      <c r="J321" s="132"/>
      <c r="K321" s="65"/>
      <c r="L321" s="65"/>
      <c r="M321" s="244"/>
      <c r="N321" s="244"/>
      <c r="O321" s="245"/>
      <c r="P321" s="83"/>
      <c r="Q321" s="84"/>
      <c r="R321" s="157"/>
      <c r="S321" s="158"/>
      <c r="T321" s="92">
        <v>0</v>
      </c>
      <c r="U321" s="93">
        <v>20</v>
      </c>
      <c r="V321" s="80"/>
      <c r="W321" s="65"/>
      <c r="X321" s="65"/>
      <c r="Y321" s="244"/>
      <c r="Z321" s="244"/>
      <c r="AA321" s="245"/>
      <c r="AB321" s="83"/>
      <c r="AC321" s="84"/>
      <c r="AD321" s="157"/>
      <c r="AE321" s="158"/>
      <c r="AF321" s="92">
        <v>0</v>
      </c>
      <c r="AG321" s="93">
        <v>20</v>
      </c>
      <c r="AH321" s="80"/>
      <c r="AI321" s="65"/>
      <c r="AJ321" s="65"/>
      <c r="AK321" s="244"/>
      <c r="AL321" s="244"/>
      <c r="AM321" s="245"/>
      <c r="AN321" s="83"/>
      <c r="AO321" s="84"/>
      <c r="AP321" s="157"/>
      <c r="AR321" s="85"/>
      <c r="AS321" s="159"/>
      <c r="AT321" s="50"/>
    </row>
    <row r="322" spans="1:46" ht="89.25" hidden="1" customHeight="1" outlineLevel="1" x14ac:dyDescent="0.2">
      <c r="A322" s="58"/>
      <c r="B322" s="243"/>
      <c r="C322" s="75"/>
      <c r="D322" s="88" t="s">
        <v>87</v>
      </c>
      <c r="E322" s="103" t="s">
        <v>485</v>
      </c>
      <c r="F322" s="157"/>
      <c r="G322" s="158"/>
      <c r="H322" s="92">
        <v>0</v>
      </c>
      <c r="I322" s="93">
        <v>20</v>
      </c>
      <c r="J322" s="132"/>
      <c r="K322" s="65"/>
      <c r="L322" s="65"/>
      <c r="M322" s="244"/>
      <c r="N322" s="244"/>
      <c r="O322" s="245"/>
      <c r="P322" s="83"/>
      <c r="Q322" s="84"/>
      <c r="R322" s="157"/>
      <c r="S322" s="158"/>
      <c r="T322" s="92">
        <v>0</v>
      </c>
      <c r="U322" s="93">
        <v>20</v>
      </c>
      <c r="V322" s="80"/>
      <c r="W322" s="65"/>
      <c r="X322" s="65"/>
      <c r="Y322" s="244"/>
      <c r="Z322" s="244"/>
      <c r="AA322" s="245"/>
      <c r="AB322" s="83"/>
      <c r="AC322" s="84"/>
      <c r="AD322" s="157"/>
      <c r="AE322" s="158"/>
      <c r="AF322" s="92">
        <v>0</v>
      </c>
      <c r="AG322" s="93">
        <v>20</v>
      </c>
      <c r="AH322" s="80"/>
      <c r="AI322" s="65"/>
      <c r="AJ322" s="65"/>
      <c r="AK322" s="244"/>
      <c r="AL322" s="244"/>
      <c r="AM322" s="245"/>
      <c r="AN322" s="83"/>
      <c r="AO322" s="84"/>
      <c r="AP322" s="157"/>
      <c r="AR322" s="85"/>
      <c r="AS322" s="159"/>
      <c r="AT322" s="50"/>
    </row>
    <row r="323" spans="1:46" ht="12.75" hidden="1" customHeight="1" outlineLevel="1" x14ac:dyDescent="0.2">
      <c r="A323" s="58"/>
      <c r="B323" s="243"/>
      <c r="C323" s="75" t="s">
        <v>95</v>
      </c>
      <c r="D323" s="95" t="s">
        <v>486</v>
      </c>
      <c r="E323" s="11"/>
      <c r="F323" s="157"/>
      <c r="G323" s="78">
        <f>SUM(H324:H326)</f>
        <v>0</v>
      </c>
      <c r="H323" s="79"/>
      <c r="I323" s="65">
        <v>30</v>
      </c>
      <c r="J323" s="132"/>
      <c r="K323" s="65"/>
      <c r="L323" s="65"/>
      <c r="M323" s="244"/>
      <c r="N323" s="244"/>
      <c r="O323" s="245"/>
      <c r="P323" s="83"/>
      <c r="Q323" s="84"/>
      <c r="R323" s="157"/>
      <c r="S323" s="78">
        <f>SUM(T324:T326)</f>
        <v>0</v>
      </c>
      <c r="T323" s="79"/>
      <c r="U323" s="65">
        <v>30</v>
      </c>
      <c r="V323" s="80"/>
      <c r="W323" s="65"/>
      <c r="X323" s="65"/>
      <c r="Y323" s="244"/>
      <c r="Z323" s="244"/>
      <c r="AA323" s="245"/>
      <c r="AB323" s="83"/>
      <c r="AC323" s="84"/>
      <c r="AD323" s="157"/>
      <c r="AE323" s="78">
        <f>SUM(AF324:AF326)</f>
        <v>0</v>
      </c>
      <c r="AF323" s="79"/>
      <c r="AG323" s="65">
        <v>30</v>
      </c>
      <c r="AH323" s="80"/>
      <c r="AI323" s="65"/>
      <c r="AJ323" s="65"/>
      <c r="AK323" s="244"/>
      <c r="AL323" s="244"/>
      <c r="AM323" s="245"/>
      <c r="AN323" s="83"/>
      <c r="AO323" s="84"/>
      <c r="AP323" s="157"/>
      <c r="AR323" s="85"/>
      <c r="AS323" s="159"/>
      <c r="AT323" s="50"/>
    </row>
    <row r="324" spans="1:46" ht="140.25" hidden="1" customHeight="1" outlineLevel="1" x14ac:dyDescent="0.2">
      <c r="A324" s="58"/>
      <c r="B324" s="243"/>
      <c r="C324" s="75"/>
      <c r="D324" s="88" t="s">
        <v>133</v>
      </c>
      <c r="E324" s="89" t="s">
        <v>487</v>
      </c>
      <c r="F324" s="157"/>
      <c r="G324" s="158"/>
      <c r="H324" s="92">
        <v>0</v>
      </c>
      <c r="I324" s="93">
        <v>10</v>
      </c>
      <c r="J324" s="132"/>
      <c r="K324" s="65"/>
      <c r="L324" s="65"/>
      <c r="M324" s="244"/>
      <c r="N324" s="244"/>
      <c r="O324" s="245"/>
      <c r="P324" s="83"/>
      <c r="Q324" s="84"/>
      <c r="R324" s="157"/>
      <c r="S324" s="158"/>
      <c r="T324" s="92">
        <v>0</v>
      </c>
      <c r="U324" s="93">
        <v>10</v>
      </c>
      <c r="V324" s="80"/>
      <c r="W324" s="65"/>
      <c r="X324" s="65"/>
      <c r="Y324" s="244"/>
      <c r="Z324" s="244"/>
      <c r="AA324" s="245"/>
      <c r="AB324" s="83"/>
      <c r="AC324" s="84"/>
      <c r="AD324" s="157"/>
      <c r="AE324" s="158"/>
      <c r="AF324" s="92">
        <v>0</v>
      </c>
      <c r="AG324" s="93">
        <v>10</v>
      </c>
      <c r="AH324" s="80"/>
      <c r="AI324" s="65"/>
      <c r="AJ324" s="65"/>
      <c r="AK324" s="244"/>
      <c r="AL324" s="244"/>
      <c r="AM324" s="245"/>
      <c r="AN324" s="83"/>
      <c r="AO324" s="84"/>
      <c r="AP324" s="157"/>
      <c r="AR324" s="85"/>
      <c r="AS324" s="159"/>
      <c r="AT324" s="50"/>
    </row>
    <row r="325" spans="1:46" ht="51" hidden="1" customHeight="1" outlineLevel="1" x14ac:dyDescent="0.2">
      <c r="A325" s="58"/>
      <c r="B325" s="243"/>
      <c r="C325" s="75"/>
      <c r="D325" s="88" t="s">
        <v>105</v>
      </c>
      <c r="E325" s="103" t="s">
        <v>488</v>
      </c>
      <c r="F325" s="223"/>
      <c r="G325" s="158"/>
      <c r="H325" s="92">
        <v>0</v>
      </c>
      <c r="I325" s="93">
        <v>10</v>
      </c>
      <c r="J325" s="132"/>
      <c r="K325" s="65"/>
      <c r="L325" s="65"/>
      <c r="M325" s="244"/>
      <c r="N325" s="244"/>
      <c r="O325" s="245"/>
      <c r="P325" s="83"/>
      <c r="Q325" s="84"/>
      <c r="R325" s="223"/>
      <c r="S325" s="158"/>
      <c r="T325" s="92">
        <v>0</v>
      </c>
      <c r="U325" s="93">
        <v>10</v>
      </c>
      <c r="V325" s="80"/>
      <c r="W325" s="65"/>
      <c r="X325" s="65"/>
      <c r="Y325" s="244"/>
      <c r="Z325" s="244"/>
      <c r="AA325" s="245"/>
      <c r="AB325" s="83"/>
      <c r="AC325" s="84"/>
      <c r="AD325" s="223"/>
      <c r="AE325" s="158"/>
      <c r="AF325" s="92">
        <v>0</v>
      </c>
      <c r="AG325" s="93">
        <v>10</v>
      </c>
      <c r="AH325" s="80"/>
      <c r="AI325" s="65"/>
      <c r="AJ325" s="65"/>
      <c r="AK325" s="244"/>
      <c r="AL325" s="244"/>
      <c r="AM325" s="245"/>
      <c r="AN325" s="83"/>
      <c r="AO325" s="84"/>
      <c r="AP325" s="223"/>
      <c r="AR325" s="85"/>
      <c r="AS325" s="225"/>
      <c r="AT325" s="50"/>
    </row>
    <row r="326" spans="1:46" ht="51" hidden="1" customHeight="1" outlineLevel="1" x14ac:dyDescent="0.2">
      <c r="A326" s="58"/>
      <c r="B326" s="243"/>
      <c r="C326" s="75"/>
      <c r="D326" s="88" t="s">
        <v>136</v>
      </c>
      <c r="E326" s="89" t="s">
        <v>489</v>
      </c>
      <c r="F326" s="157"/>
      <c r="G326" s="158"/>
      <c r="H326" s="92">
        <v>0</v>
      </c>
      <c r="I326" s="93">
        <v>10</v>
      </c>
      <c r="J326" s="132"/>
      <c r="K326" s="65"/>
      <c r="L326" s="65"/>
      <c r="M326" s="244"/>
      <c r="N326" s="244"/>
      <c r="O326" s="245"/>
      <c r="P326" s="83"/>
      <c r="Q326" s="84"/>
      <c r="R326" s="157"/>
      <c r="S326" s="158"/>
      <c r="T326" s="92">
        <v>0</v>
      </c>
      <c r="U326" s="93">
        <v>10</v>
      </c>
      <c r="V326" s="80"/>
      <c r="W326" s="65"/>
      <c r="X326" s="65"/>
      <c r="Y326" s="244"/>
      <c r="Z326" s="244"/>
      <c r="AA326" s="245"/>
      <c r="AB326" s="83"/>
      <c r="AC326" s="84"/>
      <c r="AD326" s="157"/>
      <c r="AE326" s="158"/>
      <c r="AF326" s="92">
        <v>0</v>
      </c>
      <c r="AG326" s="93">
        <v>10</v>
      </c>
      <c r="AH326" s="80"/>
      <c r="AI326" s="65"/>
      <c r="AJ326" s="65"/>
      <c r="AK326" s="244"/>
      <c r="AL326" s="244"/>
      <c r="AM326" s="245"/>
      <c r="AN326" s="83"/>
      <c r="AO326" s="84"/>
      <c r="AP326" s="157"/>
      <c r="AR326" s="85"/>
      <c r="AS326" s="159"/>
      <c r="AT326" s="50"/>
    </row>
    <row r="327" spans="1:46" s="10" customFormat="1" ht="21.95" customHeight="1" collapsed="1" x14ac:dyDescent="0.25">
      <c r="A327" s="58">
        <v>25</v>
      </c>
      <c r="B327" s="236" t="s">
        <v>490</v>
      </c>
      <c r="C327" s="237" t="s">
        <v>491</v>
      </c>
      <c r="D327" s="237"/>
      <c r="E327" s="238"/>
      <c r="F327" s="62"/>
      <c r="G327" s="239">
        <f>SUM(G328:G343)</f>
        <v>0</v>
      </c>
      <c r="H327" s="64"/>
      <c r="I327" s="65">
        <v>100</v>
      </c>
      <c r="J327" s="65">
        <v>4</v>
      </c>
      <c r="K327" s="65">
        <f>G327*J327</f>
        <v>0</v>
      </c>
      <c r="L327" s="65">
        <f>I327*J327</f>
        <v>400</v>
      </c>
      <c r="M327" s="244"/>
      <c r="N327" s="244"/>
      <c r="O327" s="245"/>
      <c r="P327" s="83"/>
      <c r="Q327" s="84"/>
      <c r="R327" s="62"/>
      <c r="S327" s="239">
        <f>SUM(S328:S343)</f>
        <v>0</v>
      </c>
      <c r="T327" s="64"/>
      <c r="U327" s="65">
        <v>100</v>
      </c>
      <c r="V327" s="65">
        <v>2</v>
      </c>
      <c r="W327" s="65">
        <f>S327*V327</f>
        <v>0</v>
      </c>
      <c r="X327" s="65">
        <f>U327*V327</f>
        <v>200</v>
      </c>
      <c r="Y327" s="244"/>
      <c r="Z327" s="244"/>
      <c r="AA327" s="245"/>
      <c r="AB327" s="83"/>
      <c r="AC327" s="84"/>
      <c r="AD327" s="62"/>
      <c r="AE327" s="239">
        <f>SUM(AE328:AE343)</f>
        <v>0</v>
      </c>
      <c r="AF327" s="64"/>
      <c r="AG327" s="65">
        <v>100</v>
      </c>
      <c r="AH327" s="65">
        <v>5</v>
      </c>
      <c r="AI327" s="65">
        <f>AE327*AH327</f>
        <v>0</v>
      </c>
      <c r="AJ327" s="65">
        <f>AG327*AH327</f>
        <v>500</v>
      </c>
      <c r="AK327" s="244"/>
      <c r="AL327" s="244"/>
      <c r="AM327" s="245"/>
      <c r="AN327" s="83"/>
      <c r="AO327" s="84"/>
      <c r="AP327" s="62"/>
      <c r="AQ327" s="70"/>
      <c r="AR327" s="85"/>
      <c r="AS327" s="72"/>
      <c r="AT327" s="73"/>
    </row>
    <row r="328" spans="1:46" ht="12.75" hidden="1" customHeight="1" outlineLevel="1" x14ac:dyDescent="0.2">
      <c r="A328" s="58"/>
      <c r="B328" s="243"/>
      <c r="C328" s="75" t="s">
        <v>77</v>
      </c>
      <c r="D328" s="95" t="s">
        <v>492</v>
      </c>
      <c r="E328" s="96"/>
      <c r="F328" s="97"/>
      <c r="G328" s="78">
        <f>SUM(H329:H330)</f>
        <v>0</v>
      </c>
      <c r="H328" s="79"/>
      <c r="I328" s="65">
        <v>20</v>
      </c>
      <c r="J328" s="132"/>
      <c r="K328" s="65"/>
      <c r="L328" s="65"/>
      <c r="M328" s="244"/>
      <c r="N328" s="244"/>
      <c r="O328" s="245"/>
      <c r="P328" s="83"/>
      <c r="Q328" s="84"/>
      <c r="R328" s="97"/>
      <c r="S328" s="78">
        <f>SUM(T329:T330)</f>
        <v>0</v>
      </c>
      <c r="T328" s="79"/>
      <c r="U328" s="65">
        <v>25</v>
      </c>
      <c r="V328" s="80"/>
      <c r="W328" s="65"/>
      <c r="X328" s="65"/>
      <c r="Y328" s="244"/>
      <c r="Z328" s="244"/>
      <c r="AA328" s="245"/>
      <c r="AB328" s="83"/>
      <c r="AC328" s="84"/>
      <c r="AD328" s="97"/>
      <c r="AE328" s="78">
        <f>SUM(AF329:AF330)</f>
        <v>0</v>
      </c>
      <c r="AF328" s="79"/>
      <c r="AG328" s="65">
        <v>20</v>
      </c>
      <c r="AH328" s="80"/>
      <c r="AI328" s="65"/>
      <c r="AJ328" s="65"/>
      <c r="AK328" s="244"/>
      <c r="AL328" s="244"/>
      <c r="AM328" s="245"/>
      <c r="AN328" s="83"/>
      <c r="AO328" s="84"/>
      <c r="AP328" s="97"/>
      <c r="AR328" s="85"/>
      <c r="AS328" s="98"/>
      <c r="AT328" s="87"/>
    </row>
    <row r="329" spans="1:46" ht="153" hidden="1" customHeight="1" outlineLevel="1" x14ac:dyDescent="0.2">
      <c r="A329" s="58"/>
      <c r="B329" s="243"/>
      <c r="C329" s="75"/>
      <c r="D329" s="88" t="s">
        <v>110</v>
      </c>
      <c r="E329" s="103" t="s">
        <v>493</v>
      </c>
      <c r="F329" s="157"/>
      <c r="G329" s="158"/>
      <c r="H329" s="92">
        <v>0</v>
      </c>
      <c r="I329" s="93">
        <v>15</v>
      </c>
      <c r="J329" s="132"/>
      <c r="K329" s="65"/>
      <c r="L329" s="65"/>
      <c r="M329" s="244"/>
      <c r="N329" s="244"/>
      <c r="O329" s="245"/>
      <c r="P329" s="83"/>
      <c r="Q329" s="84"/>
      <c r="R329" s="157"/>
      <c r="S329" s="158"/>
      <c r="T329" s="92">
        <v>0</v>
      </c>
      <c r="U329" s="93">
        <v>15</v>
      </c>
      <c r="V329" s="80"/>
      <c r="W329" s="65"/>
      <c r="X329" s="65"/>
      <c r="Y329" s="244"/>
      <c r="Z329" s="244"/>
      <c r="AA329" s="245"/>
      <c r="AB329" s="83"/>
      <c r="AC329" s="84"/>
      <c r="AD329" s="157"/>
      <c r="AE329" s="158"/>
      <c r="AF329" s="92">
        <v>0</v>
      </c>
      <c r="AG329" s="93">
        <v>15</v>
      </c>
      <c r="AH329" s="80"/>
      <c r="AI329" s="65"/>
      <c r="AJ329" s="65"/>
      <c r="AK329" s="244"/>
      <c r="AL329" s="244"/>
      <c r="AM329" s="245"/>
      <c r="AN329" s="83"/>
      <c r="AO329" s="84"/>
      <c r="AP329" s="157"/>
      <c r="AR329" s="85"/>
      <c r="AS329" s="159"/>
      <c r="AT329" s="50"/>
    </row>
    <row r="330" spans="1:46" ht="49.5" hidden="1" customHeight="1" outlineLevel="1" x14ac:dyDescent="0.2">
      <c r="A330" s="58"/>
      <c r="B330" s="243"/>
      <c r="C330" s="75"/>
      <c r="D330" s="88" t="s">
        <v>79</v>
      </c>
      <c r="E330" s="103" t="s">
        <v>494</v>
      </c>
      <c r="F330" s="157"/>
      <c r="G330" s="158"/>
      <c r="H330" s="92">
        <v>0</v>
      </c>
      <c r="I330" s="93">
        <v>5</v>
      </c>
      <c r="J330" s="132"/>
      <c r="K330" s="65"/>
      <c r="L330" s="65"/>
      <c r="M330" s="244"/>
      <c r="N330" s="244"/>
      <c r="O330" s="245"/>
      <c r="P330" s="83"/>
      <c r="Q330" s="84"/>
      <c r="R330" s="157"/>
      <c r="S330" s="158"/>
      <c r="T330" s="92">
        <v>0</v>
      </c>
      <c r="U330" s="93">
        <v>10</v>
      </c>
      <c r="V330" s="80"/>
      <c r="W330" s="65"/>
      <c r="X330" s="65"/>
      <c r="Y330" s="244"/>
      <c r="Z330" s="244"/>
      <c r="AA330" s="245"/>
      <c r="AB330" s="83"/>
      <c r="AC330" s="84"/>
      <c r="AD330" s="157"/>
      <c r="AE330" s="158"/>
      <c r="AF330" s="92">
        <v>0</v>
      </c>
      <c r="AG330" s="93">
        <v>5</v>
      </c>
      <c r="AH330" s="80"/>
      <c r="AI330" s="65"/>
      <c r="AJ330" s="65"/>
      <c r="AK330" s="244"/>
      <c r="AL330" s="244"/>
      <c r="AM330" s="245"/>
      <c r="AN330" s="83"/>
      <c r="AO330" s="84"/>
      <c r="AP330" s="157"/>
      <c r="AR330" s="85"/>
      <c r="AS330" s="159"/>
      <c r="AT330" s="50"/>
    </row>
    <row r="331" spans="1:46" ht="12.75" hidden="1" customHeight="1" outlineLevel="1" x14ac:dyDescent="0.2">
      <c r="A331" s="58"/>
      <c r="B331" s="243"/>
      <c r="C331" s="75" t="s">
        <v>83</v>
      </c>
      <c r="D331" s="95" t="s">
        <v>495</v>
      </c>
      <c r="E331" s="96"/>
      <c r="F331" s="97"/>
      <c r="G331" s="78">
        <f>SUM(H332:H337)</f>
        <v>0</v>
      </c>
      <c r="H331" s="64"/>
      <c r="I331" s="65">
        <v>60</v>
      </c>
      <c r="J331" s="132"/>
      <c r="K331" s="65"/>
      <c r="L331" s="65"/>
      <c r="M331" s="244"/>
      <c r="N331" s="244"/>
      <c r="O331" s="245"/>
      <c r="P331" s="83"/>
      <c r="Q331" s="84"/>
      <c r="R331" s="97"/>
      <c r="S331" s="78">
        <f>SUM(T332:T339)</f>
        <v>0</v>
      </c>
      <c r="T331" s="64"/>
      <c r="U331" s="65">
        <v>60</v>
      </c>
      <c r="V331" s="80"/>
      <c r="W331" s="65"/>
      <c r="X331" s="65"/>
      <c r="Y331" s="244"/>
      <c r="Z331" s="244"/>
      <c r="AA331" s="245"/>
      <c r="AB331" s="83"/>
      <c r="AC331" s="84"/>
      <c r="AD331" s="97"/>
      <c r="AE331" s="78">
        <f>SUM(AF332:AF339)</f>
        <v>0</v>
      </c>
      <c r="AF331" s="64"/>
      <c r="AG331" s="65">
        <v>55</v>
      </c>
      <c r="AH331" s="80"/>
      <c r="AI331" s="65"/>
      <c r="AJ331" s="65"/>
      <c r="AK331" s="244"/>
      <c r="AL331" s="244"/>
      <c r="AM331" s="245"/>
      <c r="AN331" s="83"/>
      <c r="AO331" s="84"/>
      <c r="AP331" s="97"/>
      <c r="AR331" s="85"/>
      <c r="AS331" s="98"/>
      <c r="AT331" s="50"/>
    </row>
    <row r="332" spans="1:46" ht="114.75" hidden="1" customHeight="1" outlineLevel="1" x14ac:dyDescent="0.2">
      <c r="A332" s="58"/>
      <c r="B332" s="243"/>
      <c r="C332" s="75"/>
      <c r="D332" s="88" t="s">
        <v>85</v>
      </c>
      <c r="E332" s="103" t="s">
        <v>496</v>
      </c>
      <c r="F332" s="157"/>
      <c r="G332" s="158"/>
      <c r="H332" s="92">
        <v>0</v>
      </c>
      <c r="I332" s="93">
        <v>12</v>
      </c>
      <c r="J332" s="132"/>
      <c r="K332" s="65"/>
      <c r="L332" s="65"/>
      <c r="M332" s="244"/>
      <c r="N332" s="244"/>
      <c r="O332" s="245"/>
      <c r="P332" s="83"/>
      <c r="Q332" s="84"/>
      <c r="R332" s="157"/>
      <c r="S332" s="158"/>
      <c r="T332" s="92">
        <v>0</v>
      </c>
      <c r="U332" s="93">
        <v>8</v>
      </c>
      <c r="V332" s="80"/>
      <c r="W332" s="65"/>
      <c r="X332" s="65"/>
      <c r="Y332" s="244"/>
      <c r="Z332" s="244"/>
      <c r="AA332" s="245"/>
      <c r="AB332" s="83"/>
      <c r="AC332" s="84"/>
      <c r="AD332" s="157"/>
      <c r="AE332" s="265"/>
      <c r="AF332" s="259"/>
      <c r="AG332" s="260"/>
      <c r="AH332" s="80"/>
      <c r="AI332" s="65"/>
      <c r="AJ332" s="65"/>
      <c r="AK332" s="244"/>
      <c r="AL332" s="244"/>
      <c r="AM332" s="245"/>
      <c r="AN332" s="83"/>
      <c r="AO332" s="84"/>
      <c r="AP332" s="157"/>
      <c r="AR332" s="85"/>
      <c r="AS332" s="159"/>
      <c r="AT332" s="50"/>
    </row>
    <row r="333" spans="1:46" ht="87" hidden="1" customHeight="1" outlineLevel="1" x14ac:dyDescent="0.2">
      <c r="A333" s="58"/>
      <c r="B333" s="243"/>
      <c r="C333" s="75"/>
      <c r="D333" s="88" t="s">
        <v>87</v>
      </c>
      <c r="E333" s="103" t="s">
        <v>497</v>
      </c>
      <c r="F333" s="157"/>
      <c r="G333" s="158"/>
      <c r="H333" s="92">
        <v>0</v>
      </c>
      <c r="I333" s="93">
        <v>12</v>
      </c>
      <c r="J333" s="132"/>
      <c r="K333" s="65"/>
      <c r="L333" s="65"/>
      <c r="M333" s="244"/>
      <c r="N333" s="244"/>
      <c r="O333" s="245"/>
      <c r="P333" s="83"/>
      <c r="Q333" s="84"/>
      <c r="R333" s="157"/>
      <c r="S333" s="158"/>
      <c r="T333" s="92">
        <v>0</v>
      </c>
      <c r="U333" s="93">
        <v>4</v>
      </c>
      <c r="V333" s="80"/>
      <c r="W333" s="65"/>
      <c r="X333" s="65"/>
      <c r="Y333" s="244"/>
      <c r="Z333" s="244"/>
      <c r="AA333" s="245"/>
      <c r="AB333" s="83"/>
      <c r="AC333" s="84"/>
      <c r="AD333" s="157"/>
      <c r="AE333" s="265"/>
      <c r="AF333" s="259"/>
      <c r="AG333" s="260"/>
      <c r="AH333" s="80"/>
      <c r="AI333" s="65"/>
      <c r="AJ333" s="65"/>
      <c r="AK333" s="244"/>
      <c r="AL333" s="244"/>
      <c r="AM333" s="245"/>
      <c r="AN333" s="83"/>
      <c r="AO333" s="84"/>
      <c r="AP333" s="157"/>
      <c r="AR333" s="85"/>
      <c r="AS333" s="159"/>
      <c r="AT333" s="50"/>
    </row>
    <row r="334" spans="1:46" ht="51" hidden="1" customHeight="1" outlineLevel="1" x14ac:dyDescent="0.2">
      <c r="A334" s="58"/>
      <c r="B334" s="243"/>
      <c r="C334" s="75"/>
      <c r="D334" s="88" t="s">
        <v>119</v>
      </c>
      <c r="E334" s="103" t="s">
        <v>498</v>
      </c>
      <c r="F334" s="157"/>
      <c r="G334" s="158"/>
      <c r="H334" s="92">
        <v>0</v>
      </c>
      <c r="I334" s="93">
        <v>8</v>
      </c>
      <c r="J334" s="132"/>
      <c r="K334" s="65"/>
      <c r="L334" s="65"/>
      <c r="M334" s="244"/>
      <c r="N334" s="244"/>
      <c r="O334" s="245"/>
      <c r="P334" s="83"/>
      <c r="Q334" s="84"/>
      <c r="R334" s="157"/>
      <c r="S334" s="265"/>
      <c r="T334" s="259"/>
      <c r="U334" s="260"/>
      <c r="V334" s="80"/>
      <c r="W334" s="65"/>
      <c r="X334" s="65"/>
      <c r="Y334" s="244"/>
      <c r="Z334" s="244"/>
      <c r="AA334" s="245"/>
      <c r="AB334" s="83"/>
      <c r="AC334" s="84"/>
      <c r="AD334" s="157"/>
      <c r="AE334" s="265"/>
      <c r="AF334" s="259"/>
      <c r="AG334" s="260"/>
      <c r="AH334" s="80"/>
      <c r="AI334" s="65"/>
      <c r="AJ334" s="65"/>
      <c r="AK334" s="244"/>
      <c r="AL334" s="244"/>
      <c r="AM334" s="245"/>
      <c r="AN334" s="83"/>
      <c r="AO334" s="84"/>
      <c r="AP334" s="157"/>
      <c r="AR334" s="85"/>
      <c r="AS334" s="159"/>
      <c r="AT334" s="50"/>
    </row>
    <row r="335" spans="1:46" ht="63.75" hidden="1" customHeight="1" outlineLevel="1" x14ac:dyDescent="0.2">
      <c r="A335" s="58"/>
      <c r="B335" s="243"/>
      <c r="C335" s="75"/>
      <c r="D335" s="88" t="s">
        <v>121</v>
      </c>
      <c r="E335" s="103" t="s">
        <v>499</v>
      </c>
      <c r="F335" s="157"/>
      <c r="G335" s="158"/>
      <c r="H335" s="92">
        <v>0</v>
      </c>
      <c r="I335" s="93">
        <v>4</v>
      </c>
      <c r="J335" s="132"/>
      <c r="K335" s="65"/>
      <c r="L335" s="65"/>
      <c r="M335" s="244"/>
      <c r="N335" s="244"/>
      <c r="O335" s="245"/>
      <c r="P335" s="83"/>
      <c r="Q335" s="84"/>
      <c r="R335" s="157"/>
      <c r="S335" s="158"/>
      <c r="T335" s="92">
        <v>0</v>
      </c>
      <c r="U335" s="93">
        <v>12</v>
      </c>
      <c r="V335" s="80"/>
      <c r="W335" s="65"/>
      <c r="X335" s="65"/>
      <c r="Y335" s="244"/>
      <c r="Z335" s="244"/>
      <c r="AA335" s="245"/>
      <c r="AB335" s="83"/>
      <c r="AC335" s="84"/>
      <c r="AD335" s="157"/>
      <c r="AE335" s="158"/>
      <c r="AF335" s="92">
        <v>0</v>
      </c>
      <c r="AG335" s="93">
        <v>15</v>
      </c>
      <c r="AH335" s="80"/>
      <c r="AI335" s="65"/>
      <c r="AJ335" s="65"/>
      <c r="AK335" s="244"/>
      <c r="AL335" s="244"/>
      <c r="AM335" s="245"/>
      <c r="AN335" s="83"/>
      <c r="AO335" s="84"/>
      <c r="AP335" s="157"/>
      <c r="AR335" s="85"/>
      <c r="AS335" s="159"/>
      <c r="AT335" s="50"/>
    </row>
    <row r="336" spans="1:46" ht="60.75" hidden="1" customHeight="1" outlineLevel="1" x14ac:dyDescent="0.2">
      <c r="A336" s="58"/>
      <c r="B336" s="243"/>
      <c r="C336" s="75"/>
      <c r="D336" s="88" t="s">
        <v>350</v>
      </c>
      <c r="E336" s="99" t="s">
        <v>500</v>
      </c>
      <c r="F336" s="157"/>
      <c r="G336" s="158"/>
      <c r="H336" s="92">
        <v>0</v>
      </c>
      <c r="I336" s="93">
        <v>12</v>
      </c>
      <c r="J336" s="132"/>
      <c r="K336" s="65"/>
      <c r="L336" s="65"/>
      <c r="M336" s="244"/>
      <c r="N336" s="244"/>
      <c r="O336" s="245"/>
      <c r="P336" s="83"/>
      <c r="Q336" s="84"/>
      <c r="R336" s="157"/>
      <c r="S336" s="265"/>
      <c r="T336" s="259"/>
      <c r="U336" s="260"/>
      <c r="V336" s="80"/>
      <c r="W336" s="65"/>
      <c r="X336" s="65"/>
      <c r="Y336" s="244"/>
      <c r="Z336" s="244"/>
      <c r="AA336" s="245"/>
      <c r="AB336" s="83"/>
      <c r="AC336" s="84"/>
      <c r="AD336" s="157"/>
      <c r="AE336" s="265"/>
      <c r="AF336" s="259"/>
      <c r="AG336" s="260"/>
      <c r="AH336" s="80"/>
      <c r="AI336" s="65"/>
      <c r="AJ336" s="65"/>
      <c r="AK336" s="244"/>
      <c r="AL336" s="244"/>
      <c r="AM336" s="245"/>
      <c r="AN336" s="83"/>
      <c r="AO336" s="84"/>
      <c r="AP336" s="157"/>
      <c r="AR336" s="85"/>
      <c r="AS336" s="159"/>
      <c r="AT336" s="50"/>
    </row>
    <row r="337" spans="1:46" ht="125.25" hidden="1" customHeight="1" outlineLevel="1" x14ac:dyDescent="0.2">
      <c r="A337" s="58"/>
      <c r="B337" s="243"/>
      <c r="C337" s="75"/>
      <c r="D337" s="88" t="s">
        <v>501</v>
      </c>
      <c r="E337" s="103" t="s">
        <v>502</v>
      </c>
      <c r="F337" s="157"/>
      <c r="G337" s="158"/>
      <c r="H337" s="92">
        <v>0</v>
      </c>
      <c r="I337" s="93">
        <v>12</v>
      </c>
      <c r="J337" s="132"/>
      <c r="K337" s="65"/>
      <c r="L337" s="65"/>
      <c r="M337" s="244"/>
      <c r="N337" s="244"/>
      <c r="O337" s="245"/>
      <c r="P337" s="83"/>
      <c r="Q337" s="84"/>
      <c r="R337" s="157"/>
      <c r="S337" s="158"/>
      <c r="T337" s="92">
        <v>0</v>
      </c>
      <c r="U337" s="93">
        <v>12</v>
      </c>
      <c r="V337" s="80"/>
      <c r="W337" s="65"/>
      <c r="X337" s="65"/>
      <c r="Y337" s="244"/>
      <c r="Z337" s="244"/>
      <c r="AA337" s="245"/>
      <c r="AB337" s="83"/>
      <c r="AC337" s="84"/>
      <c r="AD337" s="157"/>
      <c r="AE337" s="265"/>
      <c r="AF337" s="259"/>
      <c r="AG337" s="260"/>
      <c r="AH337" s="80"/>
      <c r="AI337" s="65"/>
      <c r="AJ337" s="65"/>
      <c r="AK337" s="244"/>
      <c r="AL337" s="244"/>
      <c r="AM337" s="245"/>
      <c r="AN337" s="83"/>
      <c r="AO337" s="84"/>
      <c r="AP337" s="157"/>
      <c r="AR337" s="85"/>
      <c r="AS337" s="159"/>
      <c r="AT337" s="50"/>
    </row>
    <row r="338" spans="1:46" ht="76.5" hidden="1" customHeight="1" outlineLevel="1" x14ac:dyDescent="0.2">
      <c r="A338" s="58"/>
      <c r="B338" s="243"/>
      <c r="C338" s="75"/>
      <c r="D338" s="88" t="s">
        <v>503</v>
      </c>
      <c r="E338" s="103" t="s">
        <v>504</v>
      </c>
      <c r="F338" s="157"/>
      <c r="G338" s="265"/>
      <c r="H338" s="259"/>
      <c r="I338" s="260"/>
      <c r="J338" s="132"/>
      <c r="K338" s="65"/>
      <c r="L338" s="65"/>
      <c r="M338" s="244"/>
      <c r="N338" s="244"/>
      <c r="O338" s="245"/>
      <c r="P338" s="83"/>
      <c r="Q338" s="84"/>
      <c r="R338" s="157"/>
      <c r="S338" s="265"/>
      <c r="T338" s="259"/>
      <c r="U338" s="260"/>
      <c r="V338" s="80"/>
      <c r="W338" s="65"/>
      <c r="X338" s="65"/>
      <c r="Y338" s="244"/>
      <c r="Z338" s="244"/>
      <c r="AA338" s="245"/>
      <c r="AB338" s="83"/>
      <c r="AC338" s="84"/>
      <c r="AD338" s="157"/>
      <c r="AE338" s="158"/>
      <c r="AF338" s="92">
        <v>0</v>
      </c>
      <c r="AG338" s="93">
        <v>20</v>
      </c>
      <c r="AH338" s="80"/>
      <c r="AI338" s="65"/>
      <c r="AJ338" s="65"/>
      <c r="AK338" s="244"/>
      <c r="AL338" s="244"/>
      <c r="AM338" s="245"/>
      <c r="AN338" s="83"/>
      <c r="AO338" s="84"/>
      <c r="AP338" s="157"/>
      <c r="AR338" s="85"/>
      <c r="AS338" s="159"/>
      <c r="AT338" s="50"/>
    </row>
    <row r="339" spans="1:46" ht="153" hidden="1" customHeight="1" outlineLevel="1" x14ac:dyDescent="0.2">
      <c r="A339" s="58"/>
      <c r="B339" s="243"/>
      <c r="C339" s="75"/>
      <c r="D339" s="88" t="s">
        <v>505</v>
      </c>
      <c r="E339" s="103" t="s">
        <v>506</v>
      </c>
      <c r="F339" s="157"/>
      <c r="G339" s="265"/>
      <c r="H339" s="259"/>
      <c r="I339" s="260"/>
      <c r="J339" s="132"/>
      <c r="K339" s="65"/>
      <c r="L339" s="65"/>
      <c r="M339" s="244"/>
      <c r="N339" s="244"/>
      <c r="O339" s="245"/>
      <c r="P339" s="83"/>
      <c r="Q339" s="84"/>
      <c r="R339" s="157"/>
      <c r="S339" s="158"/>
      <c r="T339" s="92">
        <v>0</v>
      </c>
      <c r="U339" s="93">
        <v>24</v>
      </c>
      <c r="V339" s="80"/>
      <c r="W339" s="65"/>
      <c r="X339" s="65"/>
      <c r="Y339" s="244"/>
      <c r="Z339" s="244"/>
      <c r="AA339" s="245"/>
      <c r="AB339" s="83"/>
      <c r="AC339" s="84"/>
      <c r="AD339" s="157"/>
      <c r="AE339" s="158"/>
      <c r="AF339" s="92">
        <v>0</v>
      </c>
      <c r="AG339" s="93">
        <v>20</v>
      </c>
      <c r="AH339" s="80"/>
      <c r="AI339" s="65"/>
      <c r="AJ339" s="65"/>
      <c r="AK339" s="244"/>
      <c r="AL339" s="244"/>
      <c r="AM339" s="245"/>
      <c r="AN339" s="83"/>
      <c r="AO339" s="84"/>
      <c r="AP339" s="157"/>
      <c r="AR339" s="85"/>
      <c r="AS339" s="159"/>
      <c r="AT339" s="50"/>
    </row>
    <row r="340" spans="1:46" ht="12.75" hidden="1" customHeight="1" outlineLevel="1" x14ac:dyDescent="0.2">
      <c r="A340" s="58"/>
      <c r="B340" s="243"/>
      <c r="C340" s="75" t="s">
        <v>95</v>
      </c>
      <c r="D340" s="95" t="s">
        <v>507</v>
      </c>
      <c r="E340" s="96"/>
      <c r="F340" s="97"/>
      <c r="G340" s="78">
        <f>SUM(H341)</f>
        <v>0</v>
      </c>
      <c r="H340" s="64"/>
      <c r="I340" s="65">
        <v>20</v>
      </c>
      <c r="J340" s="132"/>
      <c r="K340" s="65"/>
      <c r="L340" s="65"/>
      <c r="M340" s="244"/>
      <c r="N340" s="244"/>
      <c r="O340" s="245"/>
      <c r="P340" s="83"/>
      <c r="Q340" s="84"/>
      <c r="R340" s="97"/>
      <c r="S340" s="78">
        <f>SUM(T341:T343)</f>
        <v>0</v>
      </c>
      <c r="T340" s="64"/>
      <c r="U340" s="65">
        <v>15</v>
      </c>
      <c r="V340" s="80"/>
      <c r="W340" s="65"/>
      <c r="X340" s="65"/>
      <c r="Y340" s="244"/>
      <c r="Z340" s="244"/>
      <c r="AA340" s="245"/>
      <c r="AB340" s="83"/>
      <c r="AC340" s="84"/>
      <c r="AD340" s="97"/>
      <c r="AE340" s="78">
        <f>SUM(AF341:AF343)</f>
        <v>0</v>
      </c>
      <c r="AF340" s="64"/>
      <c r="AG340" s="65">
        <v>25</v>
      </c>
      <c r="AH340" s="80"/>
      <c r="AI340" s="65"/>
      <c r="AJ340" s="65"/>
      <c r="AK340" s="244"/>
      <c r="AL340" s="244"/>
      <c r="AM340" s="245"/>
      <c r="AN340" s="83"/>
      <c r="AO340" s="84"/>
      <c r="AP340" s="97"/>
      <c r="AR340" s="85"/>
      <c r="AS340" s="98"/>
      <c r="AT340" s="50"/>
    </row>
    <row r="341" spans="1:46" ht="127.5" hidden="1" customHeight="1" outlineLevel="1" x14ac:dyDescent="0.2">
      <c r="A341" s="58"/>
      <c r="B341" s="243"/>
      <c r="C341" s="75"/>
      <c r="D341" s="88" t="s">
        <v>133</v>
      </c>
      <c r="E341" s="103" t="s">
        <v>508</v>
      </c>
      <c r="F341" s="157"/>
      <c r="G341" s="158"/>
      <c r="H341" s="92">
        <v>0</v>
      </c>
      <c r="I341" s="93">
        <v>20</v>
      </c>
      <c r="J341" s="132"/>
      <c r="K341" s="65"/>
      <c r="L341" s="65"/>
      <c r="M341" s="244"/>
      <c r="N341" s="244"/>
      <c r="O341" s="245"/>
      <c r="P341" s="83"/>
      <c r="Q341" s="84"/>
      <c r="R341" s="157"/>
      <c r="S341" s="265"/>
      <c r="T341" s="259"/>
      <c r="U341" s="260"/>
      <c r="V341" s="80"/>
      <c r="W341" s="65"/>
      <c r="X341" s="65"/>
      <c r="Y341" s="244"/>
      <c r="Z341" s="244"/>
      <c r="AA341" s="245"/>
      <c r="AB341" s="83"/>
      <c r="AC341" s="84"/>
      <c r="AD341" s="157"/>
      <c r="AE341" s="265"/>
      <c r="AF341" s="259"/>
      <c r="AG341" s="260"/>
      <c r="AH341" s="80"/>
      <c r="AI341" s="65"/>
      <c r="AJ341" s="65"/>
      <c r="AK341" s="244"/>
      <c r="AL341" s="244"/>
      <c r="AM341" s="245"/>
      <c r="AN341" s="83"/>
      <c r="AO341" s="84"/>
      <c r="AP341" s="157"/>
      <c r="AR341" s="85"/>
      <c r="AS341" s="159"/>
      <c r="AT341" s="50"/>
    </row>
    <row r="342" spans="1:46" ht="63" hidden="1" customHeight="1" outlineLevel="1" x14ac:dyDescent="0.2">
      <c r="A342" s="58"/>
      <c r="B342" s="243"/>
      <c r="C342" s="75"/>
      <c r="D342" s="88" t="s">
        <v>105</v>
      </c>
      <c r="E342" s="103" t="s">
        <v>509</v>
      </c>
      <c r="F342" s="157"/>
      <c r="G342" s="265"/>
      <c r="H342" s="259"/>
      <c r="I342" s="260"/>
      <c r="J342" s="132"/>
      <c r="K342" s="65"/>
      <c r="L342" s="65"/>
      <c r="M342" s="244"/>
      <c r="N342" s="244"/>
      <c r="O342" s="245"/>
      <c r="P342" s="83"/>
      <c r="Q342" s="84"/>
      <c r="R342" s="157"/>
      <c r="S342" s="265"/>
      <c r="T342" s="259"/>
      <c r="U342" s="260"/>
      <c r="V342" s="80"/>
      <c r="W342" s="65"/>
      <c r="X342" s="65"/>
      <c r="Y342" s="244"/>
      <c r="Z342" s="244"/>
      <c r="AA342" s="245"/>
      <c r="AB342" s="83"/>
      <c r="AC342" s="84"/>
      <c r="AD342" s="157"/>
      <c r="AE342" s="158"/>
      <c r="AF342" s="92">
        <v>0</v>
      </c>
      <c r="AG342" s="93">
        <v>10</v>
      </c>
      <c r="AH342" s="80"/>
      <c r="AI342" s="65"/>
      <c r="AJ342" s="65"/>
      <c r="AK342" s="244"/>
      <c r="AL342" s="244"/>
      <c r="AM342" s="245"/>
      <c r="AN342" s="83"/>
      <c r="AO342" s="84"/>
      <c r="AP342" s="157"/>
      <c r="AR342" s="85"/>
      <c r="AS342" s="159"/>
      <c r="AT342" s="50"/>
    </row>
    <row r="343" spans="1:46" ht="76.5" hidden="1" customHeight="1" outlineLevel="1" x14ac:dyDescent="0.2">
      <c r="A343" s="58"/>
      <c r="B343" s="243"/>
      <c r="C343" s="75"/>
      <c r="D343" s="88" t="s">
        <v>136</v>
      </c>
      <c r="E343" s="103" t="s">
        <v>510</v>
      </c>
      <c r="F343" s="157"/>
      <c r="G343" s="265"/>
      <c r="H343" s="259"/>
      <c r="I343" s="260"/>
      <c r="J343" s="132"/>
      <c r="K343" s="65"/>
      <c r="L343" s="65"/>
      <c r="M343" s="244"/>
      <c r="N343" s="244"/>
      <c r="O343" s="245"/>
      <c r="P343" s="83"/>
      <c r="Q343" s="84"/>
      <c r="R343" s="157"/>
      <c r="S343" s="158"/>
      <c r="T343" s="92">
        <v>0</v>
      </c>
      <c r="U343" s="93">
        <v>15</v>
      </c>
      <c r="V343" s="80"/>
      <c r="W343" s="65"/>
      <c r="X343" s="65"/>
      <c r="Y343" s="244"/>
      <c r="Z343" s="244"/>
      <c r="AA343" s="245"/>
      <c r="AB343" s="83"/>
      <c r="AC343" s="84"/>
      <c r="AD343" s="157"/>
      <c r="AE343" s="158"/>
      <c r="AF343" s="92">
        <v>0</v>
      </c>
      <c r="AG343" s="93">
        <v>15</v>
      </c>
      <c r="AH343" s="80"/>
      <c r="AI343" s="65"/>
      <c r="AJ343" s="65"/>
      <c r="AK343" s="244"/>
      <c r="AL343" s="244"/>
      <c r="AM343" s="245"/>
      <c r="AN343" s="83"/>
      <c r="AO343" s="84"/>
      <c r="AP343" s="157"/>
      <c r="AR343" s="85"/>
      <c r="AS343" s="159"/>
      <c r="AT343" s="104"/>
    </row>
    <row r="344" spans="1:46" s="10" customFormat="1" ht="21.95" customHeight="1" collapsed="1" x14ac:dyDescent="0.25">
      <c r="A344" s="58">
        <v>26</v>
      </c>
      <c r="B344" s="236" t="s">
        <v>511</v>
      </c>
      <c r="C344" s="237" t="s">
        <v>512</v>
      </c>
      <c r="D344" s="237"/>
      <c r="E344" s="238"/>
      <c r="F344" s="62"/>
      <c r="G344" s="239">
        <f>SUM(G345:G367)</f>
        <v>0</v>
      </c>
      <c r="H344" s="64"/>
      <c r="I344" s="127">
        <v>100</v>
      </c>
      <c r="J344" s="65">
        <v>2</v>
      </c>
      <c r="K344" s="65">
        <f>G344*J344</f>
        <v>0</v>
      </c>
      <c r="L344" s="65">
        <f>I344*J344</f>
        <v>200</v>
      </c>
      <c r="M344" s="244"/>
      <c r="N344" s="244"/>
      <c r="O344" s="245"/>
      <c r="P344" s="83"/>
      <c r="Q344" s="84"/>
      <c r="R344" s="62"/>
      <c r="S344" s="239">
        <f>SUM(S345:S365)+T367</f>
        <v>0</v>
      </c>
      <c r="T344" s="64"/>
      <c r="U344" s="127">
        <v>100</v>
      </c>
      <c r="V344" s="65">
        <v>2</v>
      </c>
      <c r="W344" s="65">
        <f>S344*V344</f>
        <v>0</v>
      </c>
      <c r="X344" s="65">
        <f>U344*V344</f>
        <v>200</v>
      </c>
      <c r="Y344" s="244"/>
      <c r="Z344" s="244"/>
      <c r="AA344" s="245"/>
      <c r="AB344" s="83"/>
      <c r="AC344" s="84"/>
      <c r="AD344" s="62"/>
      <c r="AE344" s="239">
        <f>SUM(AE345:AE365)+AF367</f>
        <v>0</v>
      </c>
      <c r="AF344" s="64"/>
      <c r="AG344" s="127">
        <v>100</v>
      </c>
      <c r="AH344" s="65">
        <v>2</v>
      </c>
      <c r="AI344" s="65">
        <f>AE344*AH344</f>
        <v>0</v>
      </c>
      <c r="AJ344" s="65">
        <f>AG344*AH344</f>
        <v>200</v>
      </c>
      <c r="AK344" s="244"/>
      <c r="AL344" s="244"/>
      <c r="AM344" s="245"/>
      <c r="AN344" s="83"/>
      <c r="AO344" s="84"/>
      <c r="AP344" s="62"/>
      <c r="AQ344" s="70"/>
      <c r="AR344" s="85"/>
      <c r="AS344" s="72"/>
      <c r="AT344" s="73"/>
    </row>
    <row r="345" spans="1:46" ht="12.75" hidden="1" customHeight="1" outlineLevel="1" x14ac:dyDescent="0.2">
      <c r="A345" s="58"/>
      <c r="B345" s="243"/>
      <c r="C345" s="75" t="s">
        <v>77</v>
      </c>
      <c r="D345" s="95" t="s">
        <v>513</v>
      </c>
      <c r="E345" s="96"/>
      <c r="F345" s="97"/>
      <c r="G345" s="78">
        <f>SUM(H346:H350)</f>
        <v>0</v>
      </c>
      <c r="H345" s="79"/>
      <c r="I345" s="65">
        <v>50</v>
      </c>
      <c r="J345" s="132"/>
      <c r="K345" s="65"/>
      <c r="L345" s="65"/>
      <c r="M345" s="244"/>
      <c r="N345" s="244"/>
      <c r="O345" s="245"/>
      <c r="P345" s="83"/>
      <c r="Q345" s="84"/>
      <c r="R345" s="97"/>
      <c r="S345" s="78">
        <f>SUM(T346:T350)</f>
        <v>0</v>
      </c>
      <c r="T345" s="79"/>
      <c r="U345" s="65">
        <v>50</v>
      </c>
      <c r="V345" s="80"/>
      <c r="W345" s="65"/>
      <c r="X345" s="65"/>
      <c r="Y345" s="244"/>
      <c r="Z345" s="244"/>
      <c r="AA345" s="245"/>
      <c r="AB345" s="83"/>
      <c r="AC345" s="84"/>
      <c r="AD345" s="97"/>
      <c r="AE345" s="78">
        <f>(SUM(AF346:AF350))*0.5</f>
        <v>0</v>
      </c>
      <c r="AF345" s="79"/>
      <c r="AG345" s="211">
        <v>25</v>
      </c>
      <c r="AH345" s="80"/>
      <c r="AI345" s="65"/>
      <c r="AJ345" s="65"/>
      <c r="AK345" s="244"/>
      <c r="AL345" s="244"/>
      <c r="AM345" s="245"/>
      <c r="AN345" s="83"/>
      <c r="AO345" s="84"/>
      <c r="AP345" s="97"/>
      <c r="AR345" s="85"/>
      <c r="AS345" s="98"/>
      <c r="AT345" s="87"/>
    </row>
    <row r="346" spans="1:46" ht="25.5" hidden="1" customHeight="1" outlineLevel="1" x14ac:dyDescent="0.2">
      <c r="A346" s="58"/>
      <c r="B346" s="243"/>
      <c r="C346" s="75"/>
      <c r="D346" s="88" t="s">
        <v>110</v>
      </c>
      <c r="E346" s="266" t="s">
        <v>514</v>
      </c>
      <c r="F346" s="267"/>
      <c r="G346" s="158"/>
      <c r="H346" s="268">
        <v>0</v>
      </c>
      <c r="I346" s="93">
        <v>15</v>
      </c>
      <c r="J346" s="132"/>
      <c r="K346" s="65"/>
      <c r="L346" s="65"/>
      <c r="M346" s="244"/>
      <c r="N346" s="244"/>
      <c r="O346" s="245"/>
      <c r="P346" s="83"/>
      <c r="Q346" s="84"/>
      <c r="R346" s="267"/>
      <c r="S346" s="158"/>
      <c r="T346" s="92">
        <v>0</v>
      </c>
      <c r="U346" s="93">
        <v>15</v>
      </c>
      <c r="V346" s="80"/>
      <c r="W346" s="65"/>
      <c r="X346" s="65"/>
      <c r="Y346" s="244"/>
      <c r="Z346" s="244"/>
      <c r="AA346" s="245"/>
      <c r="AB346" s="83"/>
      <c r="AC346" s="84"/>
      <c r="AD346" s="267"/>
      <c r="AE346" s="158"/>
      <c r="AF346" s="92">
        <v>0</v>
      </c>
      <c r="AG346" s="93">
        <v>10</v>
      </c>
      <c r="AH346" s="80"/>
      <c r="AI346" s="65"/>
      <c r="AJ346" s="65"/>
      <c r="AK346" s="244"/>
      <c r="AL346" s="244"/>
      <c r="AM346" s="245"/>
      <c r="AN346" s="83"/>
      <c r="AO346" s="84"/>
      <c r="AP346" s="267"/>
      <c r="AR346" s="85"/>
      <c r="AS346" s="269"/>
      <c r="AT346" s="50"/>
    </row>
    <row r="347" spans="1:46" ht="25.5" hidden="1" customHeight="1" outlineLevel="1" x14ac:dyDescent="0.2">
      <c r="A347" s="58"/>
      <c r="B347" s="243"/>
      <c r="C347" s="75"/>
      <c r="D347" s="88" t="s">
        <v>79</v>
      </c>
      <c r="E347" s="266" t="s">
        <v>515</v>
      </c>
      <c r="F347" s="267"/>
      <c r="G347" s="158"/>
      <c r="H347" s="92">
        <v>0</v>
      </c>
      <c r="I347" s="93">
        <v>5</v>
      </c>
      <c r="J347" s="132"/>
      <c r="K347" s="65"/>
      <c r="L347" s="65"/>
      <c r="M347" s="244"/>
      <c r="N347" s="244"/>
      <c r="O347" s="245"/>
      <c r="P347" s="83"/>
      <c r="Q347" s="84"/>
      <c r="R347" s="267"/>
      <c r="S347" s="158"/>
      <c r="T347" s="92">
        <v>0</v>
      </c>
      <c r="U347" s="93">
        <v>5</v>
      </c>
      <c r="V347" s="80"/>
      <c r="W347" s="65"/>
      <c r="X347" s="65"/>
      <c r="Y347" s="244"/>
      <c r="Z347" s="244"/>
      <c r="AA347" s="245"/>
      <c r="AB347" s="83"/>
      <c r="AC347" s="84"/>
      <c r="AD347" s="267"/>
      <c r="AE347" s="158"/>
      <c r="AF347" s="92">
        <v>0</v>
      </c>
      <c r="AG347" s="93">
        <v>10</v>
      </c>
      <c r="AH347" s="80"/>
      <c r="AI347" s="65"/>
      <c r="AJ347" s="65"/>
      <c r="AK347" s="244"/>
      <c r="AL347" s="244"/>
      <c r="AM347" s="245"/>
      <c r="AN347" s="83"/>
      <c r="AO347" s="84"/>
      <c r="AP347" s="267"/>
      <c r="AR347" s="85"/>
      <c r="AS347" s="269"/>
      <c r="AT347" s="50"/>
    </row>
    <row r="348" spans="1:46" ht="38.25" hidden="1" customHeight="1" outlineLevel="1" x14ac:dyDescent="0.2">
      <c r="A348" s="58"/>
      <c r="B348" s="243"/>
      <c r="C348" s="75"/>
      <c r="D348" s="88" t="s">
        <v>81</v>
      </c>
      <c r="E348" s="103" t="s">
        <v>516</v>
      </c>
      <c r="F348" s="157"/>
      <c r="G348" s="158"/>
      <c r="H348" s="92">
        <v>0</v>
      </c>
      <c r="I348" s="93">
        <v>15</v>
      </c>
      <c r="J348" s="132"/>
      <c r="K348" s="65"/>
      <c r="L348" s="65"/>
      <c r="M348" s="244"/>
      <c r="N348" s="244"/>
      <c r="O348" s="245"/>
      <c r="P348" s="83"/>
      <c r="Q348" s="84"/>
      <c r="R348" s="157"/>
      <c r="S348" s="158"/>
      <c r="T348" s="92">
        <v>0</v>
      </c>
      <c r="U348" s="93">
        <v>15</v>
      </c>
      <c r="V348" s="80"/>
      <c r="W348" s="65"/>
      <c r="X348" s="65"/>
      <c r="Y348" s="244"/>
      <c r="Z348" s="244"/>
      <c r="AA348" s="245"/>
      <c r="AB348" s="83"/>
      <c r="AC348" s="84"/>
      <c r="AD348" s="157"/>
      <c r="AE348" s="158"/>
      <c r="AF348" s="92">
        <v>0</v>
      </c>
      <c r="AG348" s="93">
        <v>15</v>
      </c>
      <c r="AH348" s="80"/>
      <c r="AI348" s="65"/>
      <c r="AJ348" s="65"/>
      <c r="AK348" s="244"/>
      <c r="AL348" s="244"/>
      <c r="AM348" s="245"/>
      <c r="AN348" s="83"/>
      <c r="AO348" s="84"/>
      <c r="AP348" s="157"/>
      <c r="AR348" s="85"/>
      <c r="AS348" s="159"/>
      <c r="AT348" s="50"/>
    </row>
    <row r="349" spans="1:46" ht="25.5" hidden="1" customHeight="1" outlineLevel="1" x14ac:dyDescent="0.2">
      <c r="A349" s="58"/>
      <c r="B349" s="243"/>
      <c r="C349" s="75"/>
      <c r="D349" s="88" t="s">
        <v>114</v>
      </c>
      <c r="E349" s="103" t="s">
        <v>517</v>
      </c>
      <c r="F349" s="157"/>
      <c r="G349" s="158"/>
      <c r="H349" s="92">
        <v>0</v>
      </c>
      <c r="I349" s="93">
        <v>10</v>
      </c>
      <c r="J349" s="132"/>
      <c r="K349" s="65"/>
      <c r="L349" s="65"/>
      <c r="M349" s="244"/>
      <c r="N349" s="244"/>
      <c r="O349" s="245"/>
      <c r="P349" s="83"/>
      <c r="Q349" s="84"/>
      <c r="R349" s="157"/>
      <c r="S349" s="158"/>
      <c r="T349" s="92">
        <v>0</v>
      </c>
      <c r="U349" s="93">
        <v>10</v>
      </c>
      <c r="V349" s="80"/>
      <c r="W349" s="65"/>
      <c r="X349" s="65"/>
      <c r="Y349" s="244"/>
      <c r="Z349" s="244"/>
      <c r="AA349" s="245"/>
      <c r="AB349" s="83"/>
      <c r="AC349" s="84"/>
      <c r="AD349" s="157"/>
      <c r="AE349" s="158"/>
      <c r="AF349" s="92">
        <v>0</v>
      </c>
      <c r="AG349" s="93">
        <v>5</v>
      </c>
      <c r="AH349" s="80"/>
      <c r="AI349" s="65"/>
      <c r="AJ349" s="65"/>
      <c r="AK349" s="244"/>
      <c r="AL349" s="244"/>
      <c r="AM349" s="245"/>
      <c r="AN349" s="83"/>
      <c r="AO349" s="84"/>
      <c r="AP349" s="157"/>
      <c r="AR349" s="85"/>
      <c r="AS349" s="159"/>
      <c r="AT349" s="50"/>
    </row>
    <row r="350" spans="1:46" ht="25.5" hidden="1" customHeight="1" outlineLevel="1" x14ac:dyDescent="0.2">
      <c r="A350" s="58"/>
      <c r="B350" s="243"/>
      <c r="C350" s="75"/>
      <c r="D350" s="88" t="s">
        <v>518</v>
      </c>
      <c r="E350" s="103" t="s">
        <v>519</v>
      </c>
      <c r="F350" s="157"/>
      <c r="G350" s="158"/>
      <c r="H350" s="92">
        <v>0</v>
      </c>
      <c r="I350" s="93">
        <v>5</v>
      </c>
      <c r="J350" s="132"/>
      <c r="K350" s="65"/>
      <c r="L350" s="65"/>
      <c r="M350" s="244"/>
      <c r="N350" s="244"/>
      <c r="O350" s="245"/>
      <c r="P350" s="83"/>
      <c r="Q350" s="84"/>
      <c r="R350" s="157"/>
      <c r="S350" s="158"/>
      <c r="T350" s="92">
        <v>0</v>
      </c>
      <c r="U350" s="93">
        <v>5</v>
      </c>
      <c r="V350" s="80"/>
      <c r="W350" s="65"/>
      <c r="X350" s="65"/>
      <c r="Y350" s="244"/>
      <c r="Z350" s="244"/>
      <c r="AA350" s="245"/>
      <c r="AB350" s="83"/>
      <c r="AC350" s="84"/>
      <c r="AD350" s="157"/>
      <c r="AE350" s="158"/>
      <c r="AF350" s="92">
        <v>0</v>
      </c>
      <c r="AG350" s="93">
        <v>10</v>
      </c>
      <c r="AH350" s="80"/>
      <c r="AI350" s="65"/>
      <c r="AJ350" s="65"/>
      <c r="AK350" s="244"/>
      <c r="AL350" s="244"/>
      <c r="AM350" s="245"/>
      <c r="AN350" s="83"/>
      <c r="AO350" s="84"/>
      <c r="AP350" s="157"/>
      <c r="AR350" s="85"/>
      <c r="AS350" s="159"/>
      <c r="AT350" s="50"/>
    </row>
    <row r="351" spans="1:46" ht="12.75" hidden="1" customHeight="1" outlineLevel="1" x14ac:dyDescent="0.2">
      <c r="A351" s="58"/>
      <c r="B351" s="243"/>
      <c r="C351" s="75" t="s">
        <v>83</v>
      </c>
      <c r="D351" s="95" t="s">
        <v>520</v>
      </c>
      <c r="E351" s="96"/>
      <c r="F351" s="97"/>
      <c r="G351" s="78">
        <f>SUM(H352:H358)</f>
        <v>0</v>
      </c>
      <c r="H351" s="64"/>
      <c r="I351" s="65">
        <v>50</v>
      </c>
      <c r="J351" s="132"/>
      <c r="K351" s="65"/>
      <c r="L351" s="65"/>
      <c r="M351" s="244"/>
      <c r="N351" s="244"/>
      <c r="O351" s="245"/>
      <c r="P351" s="83"/>
      <c r="Q351" s="84"/>
      <c r="R351" s="97"/>
      <c r="S351" s="78">
        <f>SUM(T352:T358)</f>
        <v>0</v>
      </c>
      <c r="T351" s="64"/>
      <c r="U351" s="65">
        <v>50</v>
      </c>
      <c r="V351" s="80"/>
      <c r="W351" s="65"/>
      <c r="X351" s="65"/>
      <c r="Y351" s="244"/>
      <c r="Z351" s="244"/>
      <c r="AA351" s="245"/>
      <c r="AB351" s="83"/>
      <c r="AC351" s="84"/>
      <c r="AD351" s="97"/>
      <c r="AE351" s="78">
        <f>(SUM(AF352:AF358))*0.5</f>
        <v>0</v>
      </c>
      <c r="AF351" s="64"/>
      <c r="AG351" s="211">
        <v>25</v>
      </c>
      <c r="AH351" s="80"/>
      <c r="AI351" s="65"/>
      <c r="AJ351" s="65"/>
      <c r="AK351" s="244"/>
      <c r="AL351" s="244"/>
      <c r="AM351" s="245"/>
      <c r="AN351" s="83"/>
      <c r="AO351" s="84"/>
      <c r="AP351" s="97"/>
      <c r="AR351" s="85"/>
      <c r="AS351" s="98"/>
      <c r="AT351" s="50"/>
    </row>
    <row r="352" spans="1:46" ht="25.5" hidden="1" customHeight="1" outlineLevel="1" x14ac:dyDescent="0.2">
      <c r="A352" s="58"/>
      <c r="B352" s="243"/>
      <c r="C352" s="75"/>
      <c r="D352" s="88" t="s">
        <v>85</v>
      </c>
      <c r="E352" s="103" t="s">
        <v>521</v>
      </c>
      <c r="F352" s="157"/>
      <c r="G352" s="158"/>
      <c r="H352" s="268">
        <v>0</v>
      </c>
      <c r="I352" s="93">
        <v>15</v>
      </c>
      <c r="J352" s="132"/>
      <c r="K352" s="65"/>
      <c r="L352" s="65"/>
      <c r="M352" s="244"/>
      <c r="N352" s="244"/>
      <c r="O352" s="245"/>
      <c r="P352" s="83"/>
      <c r="Q352" s="84"/>
      <c r="R352" s="157"/>
      <c r="S352" s="158"/>
      <c r="T352" s="92">
        <v>0</v>
      </c>
      <c r="U352" s="93">
        <v>15</v>
      </c>
      <c r="V352" s="80"/>
      <c r="W352" s="65"/>
      <c r="X352" s="65"/>
      <c r="Y352" s="244"/>
      <c r="Z352" s="244"/>
      <c r="AA352" s="245"/>
      <c r="AB352" s="83"/>
      <c r="AC352" s="84"/>
      <c r="AD352" s="157"/>
      <c r="AE352" s="158"/>
      <c r="AF352" s="92">
        <v>0</v>
      </c>
      <c r="AG352" s="93">
        <v>15</v>
      </c>
      <c r="AH352" s="80"/>
      <c r="AI352" s="65"/>
      <c r="AJ352" s="65"/>
      <c r="AK352" s="244"/>
      <c r="AL352" s="244"/>
      <c r="AM352" s="245"/>
      <c r="AN352" s="83"/>
      <c r="AO352" s="84"/>
      <c r="AP352" s="157"/>
      <c r="AR352" s="85"/>
      <c r="AS352" s="159"/>
      <c r="AT352" s="50"/>
    </row>
    <row r="353" spans="1:46" ht="38.25" hidden="1" customHeight="1" outlineLevel="1" x14ac:dyDescent="0.2">
      <c r="A353" s="58"/>
      <c r="B353" s="243"/>
      <c r="C353" s="75"/>
      <c r="D353" s="88" t="s">
        <v>87</v>
      </c>
      <c r="E353" s="103" t="s">
        <v>522</v>
      </c>
      <c r="F353" s="157"/>
      <c r="G353" s="158"/>
      <c r="H353" s="92">
        <v>0</v>
      </c>
      <c r="I353" s="93">
        <v>5</v>
      </c>
      <c r="J353" s="132"/>
      <c r="K353" s="65"/>
      <c r="L353" s="65"/>
      <c r="M353" s="244"/>
      <c r="N353" s="244"/>
      <c r="O353" s="245"/>
      <c r="P353" s="83"/>
      <c r="Q353" s="84"/>
      <c r="R353" s="157"/>
      <c r="S353" s="158"/>
      <c r="T353" s="92">
        <v>0</v>
      </c>
      <c r="U353" s="93">
        <v>5</v>
      </c>
      <c r="V353" s="80"/>
      <c r="W353" s="65"/>
      <c r="X353" s="65"/>
      <c r="Y353" s="244"/>
      <c r="Z353" s="244"/>
      <c r="AA353" s="245"/>
      <c r="AB353" s="83"/>
      <c r="AC353" s="84"/>
      <c r="AD353" s="157"/>
      <c r="AE353" s="158"/>
      <c r="AF353" s="92">
        <v>0</v>
      </c>
      <c r="AG353" s="93">
        <v>5</v>
      </c>
      <c r="AH353" s="80"/>
      <c r="AI353" s="65"/>
      <c r="AJ353" s="65"/>
      <c r="AK353" s="244"/>
      <c r="AL353" s="244"/>
      <c r="AM353" s="245"/>
      <c r="AN353" s="83"/>
      <c r="AO353" s="84"/>
      <c r="AP353" s="157"/>
      <c r="AR353" s="85"/>
      <c r="AS353" s="159"/>
      <c r="AT353" s="50"/>
    </row>
    <row r="354" spans="1:46" ht="25.5" hidden="1" customHeight="1" outlineLevel="1" x14ac:dyDescent="0.2">
      <c r="A354" s="58"/>
      <c r="B354" s="243"/>
      <c r="C354" s="75"/>
      <c r="D354" s="88" t="s">
        <v>119</v>
      </c>
      <c r="E354" s="103" t="s">
        <v>523</v>
      </c>
      <c r="F354" s="157"/>
      <c r="G354" s="158"/>
      <c r="H354" s="92">
        <v>0</v>
      </c>
      <c r="I354" s="93">
        <v>5</v>
      </c>
      <c r="J354" s="132"/>
      <c r="K354" s="65"/>
      <c r="L354" s="65"/>
      <c r="M354" s="244"/>
      <c r="N354" s="244"/>
      <c r="O354" s="245"/>
      <c r="P354" s="83"/>
      <c r="Q354" s="84"/>
      <c r="R354" s="157"/>
      <c r="S354" s="158"/>
      <c r="T354" s="92">
        <v>0</v>
      </c>
      <c r="U354" s="93">
        <v>5</v>
      </c>
      <c r="V354" s="80"/>
      <c r="W354" s="65"/>
      <c r="X354" s="65"/>
      <c r="Y354" s="244"/>
      <c r="Z354" s="244"/>
      <c r="AA354" s="245"/>
      <c r="AB354" s="83"/>
      <c r="AC354" s="84"/>
      <c r="AD354" s="157"/>
      <c r="AE354" s="158"/>
      <c r="AF354" s="92">
        <v>0</v>
      </c>
      <c r="AG354" s="93">
        <v>5</v>
      </c>
      <c r="AH354" s="80"/>
      <c r="AI354" s="65"/>
      <c r="AJ354" s="65"/>
      <c r="AK354" s="244"/>
      <c r="AL354" s="244"/>
      <c r="AM354" s="245"/>
      <c r="AN354" s="83"/>
      <c r="AO354" s="84"/>
      <c r="AP354" s="157"/>
      <c r="AR354" s="85"/>
      <c r="AS354" s="159"/>
      <c r="AT354" s="50"/>
    </row>
    <row r="355" spans="1:46" ht="25.5" hidden="1" customHeight="1" outlineLevel="1" x14ac:dyDescent="0.2">
      <c r="A355" s="58"/>
      <c r="B355" s="243"/>
      <c r="C355" s="75"/>
      <c r="D355" s="88" t="s">
        <v>121</v>
      </c>
      <c r="E355" s="103" t="s">
        <v>524</v>
      </c>
      <c r="F355" s="157"/>
      <c r="G355" s="158"/>
      <c r="H355" s="92">
        <v>0</v>
      </c>
      <c r="I355" s="93">
        <v>5</v>
      </c>
      <c r="J355" s="132"/>
      <c r="K355" s="65"/>
      <c r="L355" s="65"/>
      <c r="M355" s="244"/>
      <c r="N355" s="244"/>
      <c r="O355" s="245"/>
      <c r="P355" s="83"/>
      <c r="Q355" s="84"/>
      <c r="R355" s="157"/>
      <c r="S355" s="158"/>
      <c r="T355" s="92">
        <v>0</v>
      </c>
      <c r="U355" s="93">
        <v>5</v>
      </c>
      <c r="V355" s="80"/>
      <c r="W355" s="65"/>
      <c r="X355" s="65"/>
      <c r="Y355" s="244"/>
      <c r="Z355" s="244"/>
      <c r="AA355" s="245"/>
      <c r="AB355" s="83"/>
      <c r="AC355" s="84"/>
      <c r="AD355" s="157"/>
      <c r="AE355" s="158"/>
      <c r="AF355" s="92">
        <v>0</v>
      </c>
      <c r="AG355" s="93">
        <v>5</v>
      </c>
      <c r="AH355" s="80"/>
      <c r="AI355" s="65"/>
      <c r="AJ355" s="65"/>
      <c r="AK355" s="244"/>
      <c r="AL355" s="244"/>
      <c r="AM355" s="245"/>
      <c r="AN355" s="83"/>
      <c r="AO355" s="84"/>
      <c r="AP355" s="157"/>
      <c r="AR355" s="85"/>
      <c r="AS355" s="159"/>
      <c r="AT355" s="50"/>
    </row>
    <row r="356" spans="1:46" ht="25.5" hidden="1" customHeight="1" outlineLevel="1" x14ac:dyDescent="0.2">
      <c r="A356" s="58"/>
      <c r="B356" s="243"/>
      <c r="C356" s="75"/>
      <c r="D356" s="88" t="s">
        <v>350</v>
      </c>
      <c r="E356" s="103" t="s">
        <v>525</v>
      </c>
      <c r="F356" s="157"/>
      <c r="G356" s="158"/>
      <c r="H356" s="92">
        <v>0</v>
      </c>
      <c r="I356" s="93">
        <v>5</v>
      </c>
      <c r="J356" s="132"/>
      <c r="K356" s="65"/>
      <c r="L356" s="65"/>
      <c r="M356" s="244"/>
      <c r="N356" s="244"/>
      <c r="O356" s="245"/>
      <c r="P356" s="83"/>
      <c r="Q356" s="84"/>
      <c r="R356" s="157"/>
      <c r="S356" s="158"/>
      <c r="T356" s="92">
        <v>0</v>
      </c>
      <c r="U356" s="93">
        <v>5</v>
      </c>
      <c r="V356" s="80"/>
      <c r="W356" s="65"/>
      <c r="X356" s="65"/>
      <c r="Y356" s="244"/>
      <c r="Z356" s="244"/>
      <c r="AA356" s="245"/>
      <c r="AB356" s="83"/>
      <c r="AC356" s="84"/>
      <c r="AD356" s="157"/>
      <c r="AE356" s="158"/>
      <c r="AF356" s="92">
        <v>0</v>
      </c>
      <c r="AG356" s="93">
        <v>5</v>
      </c>
      <c r="AH356" s="80"/>
      <c r="AI356" s="65"/>
      <c r="AJ356" s="65"/>
      <c r="AK356" s="244"/>
      <c r="AL356" s="244"/>
      <c r="AM356" s="245"/>
      <c r="AN356" s="83"/>
      <c r="AO356" s="84"/>
      <c r="AP356" s="157"/>
      <c r="AR356" s="85"/>
      <c r="AS356" s="159"/>
      <c r="AT356" s="50"/>
    </row>
    <row r="357" spans="1:46" ht="25.5" hidden="1" customHeight="1" outlineLevel="1" x14ac:dyDescent="0.2">
      <c r="A357" s="58"/>
      <c r="B357" s="243"/>
      <c r="C357" s="75"/>
      <c r="D357" s="88" t="s">
        <v>501</v>
      </c>
      <c r="E357" s="103" t="s">
        <v>526</v>
      </c>
      <c r="F357" s="157"/>
      <c r="G357" s="158"/>
      <c r="H357" s="92">
        <v>0</v>
      </c>
      <c r="I357" s="93">
        <v>10</v>
      </c>
      <c r="J357" s="132"/>
      <c r="K357" s="65"/>
      <c r="L357" s="65"/>
      <c r="M357" s="244"/>
      <c r="N357" s="244"/>
      <c r="O357" s="245"/>
      <c r="P357" s="83"/>
      <c r="Q357" s="84"/>
      <c r="R357" s="157"/>
      <c r="S357" s="158"/>
      <c r="T357" s="92">
        <v>0</v>
      </c>
      <c r="U357" s="93">
        <v>10</v>
      </c>
      <c r="V357" s="80"/>
      <c r="W357" s="65"/>
      <c r="X357" s="65"/>
      <c r="Y357" s="244"/>
      <c r="Z357" s="244"/>
      <c r="AA357" s="245"/>
      <c r="AB357" s="83"/>
      <c r="AC357" s="84"/>
      <c r="AD357" s="157"/>
      <c r="AE357" s="158"/>
      <c r="AF357" s="92">
        <v>0</v>
      </c>
      <c r="AG357" s="93">
        <v>10</v>
      </c>
      <c r="AH357" s="80"/>
      <c r="AI357" s="65"/>
      <c r="AJ357" s="65"/>
      <c r="AK357" s="244"/>
      <c r="AL357" s="244"/>
      <c r="AM357" s="245"/>
      <c r="AN357" s="83"/>
      <c r="AO357" s="84"/>
      <c r="AP357" s="157"/>
      <c r="AR357" s="85"/>
      <c r="AS357" s="159"/>
      <c r="AT357" s="50"/>
    </row>
    <row r="358" spans="1:46" ht="25.5" hidden="1" customHeight="1" outlineLevel="1" x14ac:dyDescent="0.2">
      <c r="A358" s="58"/>
      <c r="B358" s="243"/>
      <c r="C358" s="75"/>
      <c r="D358" s="88" t="s">
        <v>503</v>
      </c>
      <c r="E358" s="103" t="s">
        <v>527</v>
      </c>
      <c r="F358" s="157"/>
      <c r="G358" s="158"/>
      <c r="H358" s="92">
        <v>0</v>
      </c>
      <c r="I358" s="93">
        <v>5</v>
      </c>
      <c r="J358" s="132"/>
      <c r="K358" s="65"/>
      <c r="L358" s="65"/>
      <c r="M358" s="244"/>
      <c r="N358" s="244"/>
      <c r="O358" s="245"/>
      <c r="P358" s="83"/>
      <c r="Q358" s="84"/>
      <c r="R358" s="157"/>
      <c r="S358" s="158"/>
      <c r="T358" s="92">
        <v>0</v>
      </c>
      <c r="U358" s="93">
        <v>5</v>
      </c>
      <c r="V358" s="80"/>
      <c r="W358" s="65"/>
      <c r="X358" s="65"/>
      <c r="Y358" s="244"/>
      <c r="Z358" s="244"/>
      <c r="AA358" s="245"/>
      <c r="AB358" s="83"/>
      <c r="AC358" s="84"/>
      <c r="AD358" s="157"/>
      <c r="AE358" s="158"/>
      <c r="AF358" s="92">
        <v>0</v>
      </c>
      <c r="AG358" s="93">
        <v>5</v>
      </c>
      <c r="AH358" s="80"/>
      <c r="AI358" s="65"/>
      <c r="AJ358" s="65"/>
      <c r="AK358" s="244"/>
      <c r="AL358" s="244"/>
      <c r="AM358" s="245"/>
      <c r="AN358" s="83"/>
      <c r="AO358" s="84"/>
      <c r="AP358" s="157"/>
      <c r="AR358" s="85"/>
      <c r="AS358" s="159"/>
      <c r="AT358" s="50"/>
    </row>
    <row r="359" spans="1:46" ht="12.75" hidden="1" customHeight="1" outlineLevel="1" x14ac:dyDescent="0.2">
      <c r="A359" s="58"/>
      <c r="B359" s="243"/>
      <c r="C359" s="75">
        <v>3</v>
      </c>
      <c r="D359" s="95" t="s">
        <v>528</v>
      </c>
      <c r="E359" s="96"/>
      <c r="F359" s="97"/>
      <c r="G359" s="270"/>
      <c r="H359" s="259"/>
      <c r="I359" s="258"/>
      <c r="J359" s="132"/>
      <c r="K359" s="65"/>
      <c r="L359" s="65"/>
      <c r="M359" s="244"/>
      <c r="N359" s="244"/>
      <c r="O359" s="245"/>
      <c r="P359" s="83"/>
      <c r="Q359" s="84"/>
      <c r="R359" s="97"/>
      <c r="S359" s="270"/>
      <c r="T359" s="259"/>
      <c r="U359" s="258"/>
      <c r="V359" s="80"/>
      <c r="W359" s="65"/>
      <c r="X359" s="65"/>
      <c r="Y359" s="244"/>
      <c r="Z359" s="244"/>
      <c r="AA359" s="245"/>
      <c r="AB359" s="83"/>
      <c r="AC359" s="84"/>
      <c r="AD359" s="97"/>
      <c r="AE359" s="78">
        <f>SUM(AF360:AF365)</f>
        <v>0</v>
      </c>
      <c r="AF359" s="64"/>
      <c r="AG359" s="65">
        <v>50</v>
      </c>
      <c r="AH359" s="80"/>
      <c r="AI359" s="65"/>
      <c r="AJ359" s="65"/>
      <c r="AK359" s="244"/>
      <c r="AL359" s="244"/>
      <c r="AM359" s="245"/>
      <c r="AN359" s="83"/>
      <c r="AO359" s="84"/>
      <c r="AP359" s="97"/>
      <c r="AR359" s="85"/>
      <c r="AS359" s="98"/>
      <c r="AT359" s="271"/>
    </row>
    <row r="360" spans="1:46" ht="51" hidden="1" customHeight="1" outlineLevel="1" x14ac:dyDescent="0.2">
      <c r="A360" s="58"/>
      <c r="B360" s="243"/>
      <c r="C360" s="75"/>
      <c r="D360" s="88" t="s">
        <v>133</v>
      </c>
      <c r="E360" s="40" t="s">
        <v>529</v>
      </c>
      <c r="F360" s="90"/>
      <c r="G360" s="256"/>
      <c r="H360" s="259"/>
      <c r="I360" s="260"/>
      <c r="J360" s="132"/>
      <c r="K360" s="65"/>
      <c r="L360" s="65"/>
      <c r="M360" s="244"/>
      <c r="N360" s="244"/>
      <c r="O360" s="245"/>
      <c r="P360" s="83"/>
      <c r="Q360" s="84"/>
      <c r="R360" s="90"/>
      <c r="S360" s="256"/>
      <c r="T360" s="259"/>
      <c r="U360" s="260"/>
      <c r="V360" s="80"/>
      <c r="W360" s="65"/>
      <c r="X360" s="65"/>
      <c r="Y360" s="244"/>
      <c r="Z360" s="244"/>
      <c r="AA360" s="245"/>
      <c r="AB360" s="83"/>
      <c r="AC360" s="84"/>
      <c r="AD360" s="90"/>
      <c r="AE360" s="91"/>
      <c r="AF360" s="92">
        <v>0</v>
      </c>
      <c r="AG360" s="93">
        <v>10</v>
      </c>
      <c r="AH360" s="80"/>
      <c r="AI360" s="65"/>
      <c r="AJ360" s="65"/>
      <c r="AK360" s="244"/>
      <c r="AL360" s="244"/>
      <c r="AM360" s="245"/>
      <c r="AN360" s="83"/>
      <c r="AO360" s="84"/>
      <c r="AP360" s="90"/>
      <c r="AR360" s="85"/>
      <c r="AS360" s="94"/>
      <c r="AT360" s="50"/>
    </row>
    <row r="361" spans="1:46" ht="25.5" hidden="1" customHeight="1" outlineLevel="1" x14ac:dyDescent="0.2">
      <c r="A361" s="58"/>
      <c r="B361" s="243"/>
      <c r="C361" s="75"/>
      <c r="D361" s="88" t="s">
        <v>105</v>
      </c>
      <c r="E361" s="103" t="s">
        <v>530</v>
      </c>
      <c r="F361" s="157"/>
      <c r="G361" s="265"/>
      <c r="H361" s="259"/>
      <c r="I361" s="260"/>
      <c r="J361" s="132"/>
      <c r="K361" s="65"/>
      <c r="L361" s="65"/>
      <c r="M361" s="244"/>
      <c r="N361" s="244"/>
      <c r="O361" s="245"/>
      <c r="P361" s="83"/>
      <c r="Q361" s="84"/>
      <c r="R361" s="157"/>
      <c r="S361" s="265"/>
      <c r="T361" s="259"/>
      <c r="U361" s="260"/>
      <c r="V361" s="80"/>
      <c r="W361" s="65"/>
      <c r="X361" s="65"/>
      <c r="Y361" s="244"/>
      <c r="Z361" s="244"/>
      <c r="AA361" s="245"/>
      <c r="AB361" s="83"/>
      <c r="AC361" s="84"/>
      <c r="AD361" s="157"/>
      <c r="AE361" s="158"/>
      <c r="AF361" s="92">
        <v>0</v>
      </c>
      <c r="AG361" s="93">
        <v>5</v>
      </c>
      <c r="AH361" s="80"/>
      <c r="AI361" s="65"/>
      <c r="AJ361" s="65"/>
      <c r="AK361" s="244"/>
      <c r="AL361" s="244"/>
      <c r="AM361" s="245"/>
      <c r="AN361" s="83"/>
      <c r="AO361" s="84"/>
      <c r="AP361" s="157"/>
      <c r="AR361" s="85"/>
      <c r="AS361" s="159"/>
      <c r="AT361" s="50"/>
    </row>
    <row r="362" spans="1:46" ht="51" hidden="1" customHeight="1" outlineLevel="1" x14ac:dyDescent="0.2">
      <c r="A362" s="58"/>
      <c r="B362" s="243"/>
      <c r="C362" s="75"/>
      <c r="D362" s="88" t="s">
        <v>136</v>
      </c>
      <c r="E362" s="103" t="s">
        <v>531</v>
      </c>
      <c r="F362" s="157"/>
      <c r="G362" s="265"/>
      <c r="H362" s="259"/>
      <c r="I362" s="260"/>
      <c r="J362" s="132"/>
      <c r="K362" s="65"/>
      <c r="L362" s="65"/>
      <c r="M362" s="244"/>
      <c r="N362" s="244"/>
      <c r="O362" s="245"/>
      <c r="P362" s="83"/>
      <c r="Q362" s="84"/>
      <c r="R362" s="157"/>
      <c r="S362" s="265"/>
      <c r="T362" s="259"/>
      <c r="U362" s="260"/>
      <c r="V362" s="80"/>
      <c r="W362" s="65"/>
      <c r="X362" s="65"/>
      <c r="Y362" s="244"/>
      <c r="Z362" s="244"/>
      <c r="AA362" s="245"/>
      <c r="AB362" s="83"/>
      <c r="AC362" s="84"/>
      <c r="AD362" s="157"/>
      <c r="AE362" s="158"/>
      <c r="AF362" s="92">
        <v>0</v>
      </c>
      <c r="AG362" s="93">
        <v>15</v>
      </c>
      <c r="AH362" s="80"/>
      <c r="AI362" s="65"/>
      <c r="AJ362" s="65"/>
      <c r="AK362" s="244"/>
      <c r="AL362" s="244"/>
      <c r="AM362" s="245"/>
      <c r="AN362" s="83"/>
      <c r="AO362" s="84"/>
      <c r="AP362" s="157"/>
      <c r="AR362" s="85"/>
      <c r="AS362" s="159"/>
      <c r="AT362" s="50"/>
    </row>
    <row r="363" spans="1:46" ht="38.25" hidden="1" customHeight="1" outlineLevel="1" x14ac:dyDescent="0.2">
      <c r="A363" s="58"/>
      <c r="B363" s="243"/>
      <c r="C363" s="75"/>
      <c r="D363" s="88" t="s">
        <v>299</v>
      </c>
      <c r="E363" s="103" t="s">
        <v>532</v>
      </c>
      <c r="F363" s="157"/>
      <c r="G363" s="265"/>
      <c r="H363" s="259"/>
      <c r="I363" s="260"/>
      <c r="J363" s="132"/>
      <c r="K363" s="65"/>
      <c r="L363" s="65"/>
      <c r="M363" s="244"/>
      <c r="N363" s="244"/>
      <c r="O363" s="245"/>
      <c r="P363" s="83"/>
      <c r="Q363" s="84"/>
      <c r="R363" s="157"/>
      <c r="S363" s="265"/>
      <c r="T363" s="259"/>
      <c r="U363" s="260"/>
      <c r="V363" s="80"/>
      <c r="W363" s="65"/>
      <c r="X363" s="65"/>
      <c r="Y363" s="244"/>
      <c r="Z363" s="244"/>
      <c r="AA363" s="245"/>
      <c r="AB363" s="83"/>
      <c r="AC363" s="84"/>
      <c r="AD363" s="157"/>
      <c r="AE363" s="158"/>
      <c r="AF363" s="92">
        <v>0</v>
      </c>
      <c r="AG363" s="93">
        <v>5</v>
      </c>
      <c r="AH363" s="80"/>
      <c r="AI363" s="65"/>
      <c r="AJ363" s="65"/>
      <c r="AK363" s="244"/>
      <c r="AL363" s="244"/>
      <c r="AM363" s="245"/>
      <c r="AN363" s="83"/>
      <c r="AO363" s="84"/>
      <c r="AP363" s="157"/>
      <c r="AR363" s="85"/>
      <c r="AS363" s="159"/>
      <c r="AT363" s="50"/>
    </row>
    <row r="364" spans="1:46" ht="51" hidden="1" customHeight="1" outlineLevel="1" x14ac:dyDescent="0.2">
      <c r="A364" s="58"/>
      <c r="B364" s="243"/>
      <c r="C364" s="75"/>
      <c r="D364" s="88" t="s">
        <v>301</v>
      </c>
      <c r="E364" s="103" t="s">
        <v>533</v>
      </c>
      <c r="F364" s="157"/>
      <c r="G364" s="265"/>
      <c r="H364" s="259"/>
      <c r="I364" s="260"/>
      <c r="J364" s="132"/>
      <c r="K364" s="65"/>
      <c r="L364" s="65"/>
      <c r="M364" s="244"/>
      <c r="N364" s="244"/>
      <c r="O364" s="245"/>
      <c r="P364" s="83"/>
      <c r="Q364" s="84"/>
      <c r="R364" s="157"/>
      <c r="S364" s="265"/>
      <c r="T364" s="259"/>
      <c r="U364" s="260"/>
      <c r="V364" s="80"/>
      <c r="W364" s="65"/>
      <c r="X364" s="65"/>
      <c r="Y364" s="244"/>
      <c r="Z364" s="244"/>
      <c r="AA364" s="245"/>
      <c r="AB364" s="83"/>
      <c r="AC364" s="84"/>
      <c r="AD364" s="157"/>
      <c r="AE364" s="158"/>
      <c r="AF364" s="92">
        <v>0</v>
      </c>
      <c r="AG364" s="93">
        <v>5</v>
      </c>
      <c r="AH364" s="80"/>
      <c r="AI364" s="65"/>
      <c r="AJ364" s="65"/>
      <c r="AK364" s="244"/>
      <c r="AL364" s="244"/>
      <c r="AM364" s="245"/>
      <c r="AN364" s="83"/>
      <c r="AO364" s="84"/>
      <c r="AP364" s="157"/>
      <c r="AR364" s="85"/>
      <c r="AS364" s="159"/>
      <c r="AT364" s="50"/>
    </row>
    <row r="365" spans="1:46" ht="38.25" hidden="1" customHeight="1" outlineLevel="1" x14ac:dyDescent="0.2">
      <c r="A365" s="58"/>
      <c r="B365" s="243"/>
      <c r="C365" s="75"/>
      <c r="D365" s="88" t="s">
        <v>303</v>
      </c>
      <c r="E365" s="103" t="s">
        <v>534</v>
      </c>
      <c r="F365" s="157"/>
      <c r="G365" s="265"/>
      <c r="H365" s="259"/>
      <c r="I365" s="260"/>
      <c r="J365" s="132"/>
      <c r="K365" s="65"/>
      <c r="L365" s="65"/>
      <c r="M365" s="244"/>
      <c r="N365" s="244"/>
      <c r="O365" s="245"/>
      <c r="P365" s="83"/>
      <c r="Q365" s="84"/>
      <c r="R365" s="157"/>
      <c r="S365" s="265"/>
      <c r="T365" s="259"/>
      <c r="U365" s="260"/>
      <c r="V365" s="80"/>
      <c r="W365" s="65"/>
      <c r="X365" s="65"/>
      <c r="Y365" s="244"/>
      <c r="Z365" s="244"/>
      <c r="AA365" s="245"/>
      <c r="AB365" s="83"/>
      <c r="AC365" s="84"/>
      <c r="AD365" s="157"/>
      <c r="AE365" s="158"/>
      <c r="AF365" s="92">
        <v>0</v>
      </c>
      <c r="AG365" s="93">
        <v>10</v>
      </c>
      <c r="AH365" s="80"/>
      <c r="AI365" s="65"/>
      <c r="AJ365" s="65"/>
      <c r="AK365" s="244"/>
      <c r="AL365" s="244"/>
      <c r="AM365" s="245"/>
      <c r="AN365" s="83"/>
      <c r="AO365" s="84"/>
      <c r="AP365" s="157"/>
      <c r="AR365" s="85"/>
      <c r="AS365" s="159"/>
      <c r="AT365" s="50"/>
    </row>
    <row r="366" spans="1:46" s="281" customFormat="1" ht="12.75" hidden="1" customHeight="1" outlineLevel="1" x14ac:dyDescent="0.2">
      <c r="A366" s="272"/>
      <c r="B366" s="243"/>
      <c r="C366" s="197" t="s">
        <v>138</v>
      </c>
      <c r="D366" s="273" t="s">
        <v>535</v>
      </c>
      <c r="E366" s="274"/>
      <c r="F366" s="275"/>
      <c r="G366" s="276">
        <f>SUM(H367)</f>
        <v>0</v>
      </c>
      <c r="H366" s="64"/>
      <c r="I366" s="277">
        <v>10</v>
      </c>
      <c r="J366" s="132"/>
      <c r="K366" s="65"/>
      <c r="L366" s="65"/>
      <c r="M366" s="244"/>
      <c r="N366" s="244"/>
      <c r="O366" s="245"/>
      <c r="P366" s="83"/>
      <c r="Q366" s="84"/>
      <c r="R366" s="275"/>
      <c r="S366" s="276">
        <f>SUM(T367)</f>
        <v>0</v>
      </c>
      <c r="T366" s="64"/>
      <c r="U366" s="277">
        <v>10</v>
      </c>
      <c r="V366" s="80"/>
      <c r="W366" s="65"/>
      <c r="X366" s="65"/>
      <c r="Y366" s="244"/>
      <c r="Z366" s="244"/>
      <c r="AA366" s="245"/>
      <c r="AB366" s="83"/>
      <c r="AC366" s="84"/>
      <c r="AD366" s="275"/>
      <c r="AE366" s="276">
        <f>SUM(AF367)</f>
        <v>0</v>
      </c>
      <c r="AF366" s="64"/>
      <c r="AG366" s="277">
        <v>10</v>
      </c>
      <c r="AH366" s="80"/>
      <c r="AI366" s="65"/>
      <c r="AJ366" s="65"/>
      <c r="AK366" s="244"/>
      <c r="AL366" s="244"/>
      <c r="AM366" s="245"/>
      <c r="AN366" s="83"/>
      <c r="AO366" s="84"/>
      <c r="AP366" s="275"/>
      <c r="AQ366" s="278"/>
      <c r="AR366" s="279"/>
      <c r="AS366" s="280"/>
      <c r="AT366" s="50"/>
    </row>
    <row r="367" spans="1:46" ht="63.75" hidden="1" customHeight="1" outlineLevel="1" x14ac:dyDescent="0.2">
      <c r="A367" s="58"/>
      <c r="B367" s="243"/>
      <c r="C367" s="197"/>
      <c r="D367" s="88" t="s">
        <v>138</v>
      </c>
      <c r="E367" s="103" t="s">
        <v>536</v>
      </c>
      <c r="F367" s="157"/>
      <c r="G367" s="158"/>
      <c r="H367" s="128">
        <v>0</v>
      </c>
      <c r="I367" s="129">
        <v>10</v>
      </c>
      <c r="J367" s="132"/>
      <c r="K367" s="65"/>
      <c r="L367" s="65"/>
      <c r="M367" s="282"/>
      <c r="N367" s="282"/>
      <c r="O367" s="283"/>
      <c r="P367" s="143"/>
      <c r="Q367" s="84"/>
      <c r="R367" s="157"/>
      <c r="S367" s="158"/>
      <c r="T367" s="128">
        <v>0</v>
      </c>
      <c r="U367" s="129">
        <v>10</v>
      </c>
      <c r="V367" s="80"/>
      <c r="W367" s="65"/>
      <c r="X367" s="65"/>
      <c r="Y367" s="282"/>
      <c r="Z367" s="282"/>
      <c r="AA367" s="283"/>
      <c r="AB367" s="143"/>
      <c r="AC367" s="84"/>
      <c r="AD367" s="157"/>
      <c r="AE367" s="158"/>
      <c r="AF367" s="128">
        <v>0</v>
      </c>
      <c r="AG367" s="129">
        <v>10</v>
      </c>
      <c r="AH367" s="80"/>
      <c r="AI367" s="65"/>
      <c r="AJ367" s="65"/>
      <c r="AK367" s="282"/>
      <c r="AL367" s="282"/>
      <c r="AM367" s="283"/>
      <c r="AN367" s="143"/>
      <c r="AO367" s="84"/>
      <c r="AP367" s="157"/>
      <c r="AR367" s="85"/>
      <c r="AS367" s="159"/>
      <c r="AT367" s="104"/>
    </row>
    <row r="368" spans="1:46" s="10" customFormat="1" ht="21.95" customHeight="1" collapsed="1" x14ac:dyDescent="0.25">
      <c r="A368" s="58">
        <v>27</v>
      </c>
      <c r="B368" s="284" t="s">
        <v>537</v>
      </c>
      <c r="C368" s="285" t="s">
        <v>538</v>
      </c>
      <c r="D368" s="285"/>
      <c r="E368" s="286"/>
      <c r="F368" s="62"/>
      <c r="G368" s="287">
        <f>SUM(G369:G375)</f>
        <v>0</v>
      </c>
      <c r="H368" s="64"/>
      <c r="I368" s="65">
        <v>100</v>
      </c>
      <c r="J368" s="65">
        <v>4</v>
      </c>
      <c r="K368" s="65">
        <f>G368*J368</f>
        <v>0</v>
      </c>
      <c r="L368" s="65">
        <f>I368*J368</f>
        <v>400</v>
      </c>
      <c r="M368" s="66">
        <f>SUM(K368:K464)</f>
        <v>0</v>
      </c>
      <c r="N368" s="66">
        <f>SUM(L368:L464)</f>
        <v>2000</v>
      </c>
      <c r="O368" s="288">
        <f>M368/N368</f>
        <v>0</v>
      </c>
      <c r="P368" s="68">
        <v>0.2</v>
      </c>
      <c r="Q368" s="84"/>
      <c r="R368" s="62"/>
      <c r="S368" s="287">
        <f>SUM(S369:S375)</f>
        <v>0</v>
      </c>
      <c r="T368" s="64"/>
      <c r="U368" s="65">
        <v>100</v>
      </c>
      <c r="V368" s="65">
        <v>4</v>
      </c>
      <c r="W368" s="65">
        <f>S368*V368</f>
        <v>0</v>
      </c>
      <c r="X368" s="65">
        <f>U368*V368</f>
        <v>400</v>
      </c>
      <c r="Y368" s="66">
        <f>SUM(W368:W464)</f>
        <v>0</v>
      </c>
      <c r="Z368" s="66">
        <f>SUM(X368:X464)</f>
        <v>2000</v>
      </c>
      <c r="AA368" s="288">
        <f>Y368/Z368</f>
        <v>0</v>
      </c>
      <c r="AB368" s="68">
        <v>0.2</v>
      </c>
      <c r="AC368" s="84"/>
      <c r="AD368" s="62"/>
      <c r="AE368" s="287">
        <f>SUM(AE369:AE375)</f>
        <v>0</v>
      </c>
      <c r="AF368" s="64"/>
      <c r="AG368" s="65">
        <v>100</v>
      </c>
      <c r="AH368" s="65">
        <v>4</v>
      </c>
      <c r="AI368" s="65">
        <f>AE368*AH368</f>
        <v>0</v>
      </c>
      <c r="AJ368" s="65">
        <f>AG368*AH368</f>
        <v>400</v>
      </c>
      <c r="AK368" s="66">
        <f>SUM(AI368:AI464)</f>
        <v>0</v>
      </c>
      <c r="AL368" s="66">
        <f>SUM(AJ368:AJ464)</f>
        <v>2100</v>
      </c>
      <c r="AM368" s="288">
        <f>AK368/AL368</f>
        <v>0</v>
      </c>
      <c r="AN368" s="68">
        <v>0.2</v>
      </c>
      <c r="AO368" s="84"/>
      <c r="AP368" s="62"/>
      <c r="AQ368" s="70"/>
      <c r="AR368" s="85"/>
      <c r="AS368" s="72"/>
      <c r="AT368" s="73"/>
    </row>
    <row r="369" spans="1:46" ht="12.75" hidden="1" customHeight="1" outlineLevel="1" x14ac:dyDescent="0.2">
      <c r="A369" s="58"/>
      <c r="B369" s="289"/>
      <c r="C369" s="75" t="s">
        <v>77</v>
      </c>
      <c r="D369" s="95" t="s">
        <v>539</v>
      </c>
      <c r="E369" s="96"/>
      <c r="F369" s="97"/>
      <c r="G369" s="78">
        <f>SUM(H370:H371)</f>
        <v>0</v>
      </c>
      <c r="H369" s="79"/>
      <c r="I369" s="65">
        <v>50</v>
      </c>
      <c r="J369" s="132"/>
      <c r="K369" s="65"/>
      <c r="L369" s="65"/>
      <c r="M369" s="81"/>
      <c r="N369" s="81"/>
      <c r="O369" s="290"/>
      <c r="P369" s="83"/>
      <c r="Q369" s="84"/>
      <c r="R369" s="97"/>
      <c r="S369" s="78">
        <f>SUM(T370:T371)</f>
        <v>0</v>
      </c>
      <c r="T369" s="79"/>
      <c r="U369" s="65">
        <v>50</v>
      </c>
      <c r="V369" s="80"/>
      <c r="W369" s="65"/>
      <c r="X369" s="65"/>
      <c r="Y369" s="81"/>
      <c r="Z369" s="81"/>
      <c r="AA369" s="290"/>
      <c r="AB369" s="83"/>
      <c r="AC369" s="84"/>
      <c r="AD369" s="97"/>
      <c r="AE369" s="78">
        <f>SUM(AF370:AF371)</f>
        <v>0</v>
      </c>
      <c r="AF369" s="79"/>
      <c r="AG369" s="65">
        <v>50</v>
      </c>
      <c r="AH369" s="80"/>
      <c r="AI369" s="65"/>
      <c r="AJ369" s="65"/>
      <c r="AK369" s="81"/>
      <c r="AL369" s="81"/>
      <c r="AM369" s="290"/>
      <c r="AN369" s="83"/>
      <c r="AO369" s="84"/>
      <c r="AP369" s="97"/>
      <c r="AR369" s="85"/>
      <c r="AS369" s="98"/>
      <c r="AT369" s="87"/>
    </row>
    <row r="370" spans="1:46" ht="102" hidden="1" customHeight="1" outlineLevel="1" x14ac:dyDescent="0.2">
      <c r="A370" s="58"/>
      <c r="B370" s="289"/>
      <c r="C370" s="75"/>
      <c r="D370" s="88" t="s">
        <v>110</v>
      </c>
      <c r="E370" s="193" t="s">
        <v>540</v>
      </c>
      <c r="F370" s="194"/>
      <c r="G370" s="195"/>
      <c r="H370" s="92">
        <v>0</v>
      </c>
      <c r="I370" s="93">
        <v>26</v>
      </c>
      <c r="J370" s="132"/>
      <c r="K370" s="65"/>
      <c r="L370" s="65"/>
      <c r="M370" s="81"/>
      <c r="N370" s="81"/>
      <c r="O370" s="290"/>
      <c r="P370" s="83"/>
      <c r="Q370" s="84"/>
      <c r="R370" s="194"/>
      <c r="S370" s="195"/>
      <c r="T370" s="92">
        <v>0</v>
      </c>
      <c r="U370" s="93">
        <v>26</v>
      </c>
      <c r="V370" s="80"/>
      <c r="W370" s="65"/>
      <c r="X370" s="65"/>
      <c r="Y370" s="81"/>
      <c r="Z370" s="81"/>
      <c r="AA370" s="290"/>
      <c r="AB370" s="83"/>
      <c r="AC370" s="84"/>
      <c r="AD370" s="194"/>
      <c r="AE370" s="195"/>
      <c r="AF370" s="92">
        <v>0</v>
      </c>
      <c r="AG370" s="93">
        <v>26</v>
      </c>
      <c r="AH370" s="80"/>
      <c r="AI370" s="65"/>
      <c r="AJ370" s="65"/>
      <c r="AK370" s="81"/>
      <c r="AL370" s="81"/>
      <c r="AM370" s="290"/>
      <c r="AN370" s="83"/>
      <c r="AO370" s="84"/>
      <c r="AP370" s="194"/>
      <c r="AR370" s="85"/>
      <c r="AS370" s="196"/>
      <c r="AT370" s="50"/>
    </row>
    <row r="371" spans="1:46" ht="103.5" hidden="1" customHeight="1" outlineLevel="1" x14ac:dyDescent="0.2">
      <c r="A371" s="58"/>
      <c r="B371" s="289"/>
      <c r="C371" s="75"/>
      <c r="D371" s="88" t="s">
        <v>79</v>
      </c>
      <c r="E371" s="291" t="s">
        <v>541</v>
      </c>
      <c r="F371" s="292"/>
      <c r="G371" s="195"/>
      <c r="H371" s="92">
        <v>0</v>
      </c>
      <c r="I371" s="93">
        <v>24</v>
      </c>
      <c r="J371" s="132"/>
      <c r="K371" s="65"/>
      <c r="L371" s="65"/>
      <c r="M371" s="81"/>
      <c r="N371" s="81"/>
      <c r="O371" s="290"/>
      <c r="P371" s="83"/>
      <c r="Q371" s="84"/>
      <c r="R371" s="292"/>
      <c r="S371" s="195"/>
      <c r="T371" s="92">
        <v>0</v>
      </c>
      <c r="U371" s="93">
        <v>24</v>
      </c>
      <c r="V371" s="80"/>
      <c r="W371" s="65"/>
      <c r="X371" s="65"/>
      <c r="Y371" s="81"/>
      <c r="Z371" s="81"/>
      <c r="AA371" s="290"/>
      <c r="AB371" s="83"/>
      <c r="AC371" s="84"/>
      <c r="AD371" s="292"/>
      <c r="AE371" s="195"/>
      <c r="AF371" s="92">
        <v>0</v>
      </c>
      <c r="AG371" s="93">
        <v>24</v>
      </c>
      <c r="AH371" s="80"/>
      <c r="AI371" s="65"/>
      <c r="AJ371" s="65"/>
      <c r="AK371" s="81"/>
      <c r="AL371" s="81"/>
      <c r="AM371" s="290"/>
      <c r="AN371" s="83"/>
      <c r="AO371" s="84"/>
      <c r="AP371" s="292"/>
      <c r="AR371" s="85"/>
      <c r="AS371" s="293"/>
      <c r="AT371" s="50"/>
    </row>
    <row r="372" spans="1:46" ht="12.75" hidden="1" customHeight="1" outlineLevel="1" x14ac:dyDescent="0.2">
      <c r="A372" s="58"/>
      <c r="B372" s="289"/>
      <c r="C372" s="75" t="s">
        <v>83</v>
      </c>
      <c r="D372" s="95" t="s">
        <v>542</v>
      </c>
      <c r="E372" s="96"/>
      <c r="F372" s="97"/>
      <c r="G372" s="78">
        <f>SUM(H373)</f>
        <v>0</v>
      </c>
      <c r="H372" s="64"/>
      <c r="I372" s="65">
        <v>20</v>
      </c>
      <c r="J372" s="132"/>
      <c r="K372" s="65"/>
      <c r="L372" s="65"/>
      <c r="M372" s="81"/>
      <c r="N372" s="81"/>
      <c r="O372" s="290"/>
      <c r="P372" s="83"/>
      <c r="Q372" s="84"/>
      <c r="R372" s="97"/>
      <c r="S372" s="78">
        <f>SUM(T373)</f>
        <v>0</v>
      </c>
      <c r="T372" s="64"/>
      <c r="U372" s="65">
        <v>20</v>
      </c>
      <c r="V372" s="80"/>
      <c r="W372" s="65"/>
      <c r="X372" s="65"/>
      <c r="Y372" s="81"/>
      <c r="Z372" s="81"/>
      <c r="AA372" s="290"/>
      <c r="AB372" s="83"/>
      <c r="AC372" s="84"/>
      <c r="AD372" s="97"/>
      <c r="AE372" s="78">
        <f>SUM(AF373)</f>
        <v>0</v>
      </c>
      <c r="AF372" s="64"/>
      <c r="AG372" s="65">
        <v>20</v>
      </c>
      <c r="AH372" s="80"/>
      <c r="AI372" s="65"/>
      <c r="AJ372" s="65"/>
      <c r="AK372" s="81"/>
      <c r="AL372" s="81"/>
      <c r="AM372" s="290"/>
      <c r="AN372" s="83"/>
      <c r="AO372" s="84"/>
      <c r="AP372" s="97"/>
      <c r="AR372" s="85"/>
      <c r="AS372" s="98"/>
      <c r="AT372" s="50"/>
    </row>
    <row r="373" spans="1:46" ht="84" hidden="1" customHeight="1" outlineLevel="1" x14ac:dyDescent="0.2">
      <c r="A373" s="58"/>
      <c r="B373" s="289"/>
      <c r="C373" s="75"/>
      <c r="D373" s="88" t="s">
        <v>85</v>
      </c>
      <c r="E373" s="103" t="s">
        <v>543</v>
      </c>
      <c r="F373" s="194"/>
      <c r="G373" s="195"/>
      <c r="H373" s="92">
        <v>0</v>
      </c>
      <c r="I373" s="93">
        <v>20</v>
      </c>
      <c r="J373" s="132"/>
      <c r="K373" s="65"/>
      <c r="L373" s="65"/>
      <c r="M373" s="81"/>
      <c r="N373" s="81"/>
      <c r="O373" s="290"/>
      <c r="P373" s="83"/>
      <c r="Q373" s="84"/>
      <c r="R373" s="194"/>
      <c r="S373" s="195"/>
      <c r="T373" s="92">
        <v>0</v>
      </c>
      <c r="U373" s="93">
        <v>20</v>
      </c>
      <c r="V373" s="80"/>
      <c r="W373" s="65"/>
      <c r="X373" s="65"/>
      <c r="Y373" s="81"/>
      <c r="Z373" s="81"/>
      <c r="AA373" s="290"/>
      <c r="AB373" s="83"/>
      <c r="AC373" s="84"/>
      <c r="AD373" s="194"/>
      <c r="AE373" s="195"/>
      <c r="AF373" s="92">
        <v>0</v>
      </c>
      <c r="AG373" s="93">
        <v>20</v>
      </c>
      <c r="AH373" s="80"/>
      <c r="AI373" s="65"/>
      <c r="AJ373" s="65"/>
      <c r="AK373" s="81"/>
      <c r="AL373" s="81"/>
      <c r="AM373" s="290"/>
      <c r="AN373" s="83"/>
      <c r="AO373" s="84"/>
      <c r="AP373" s="194"/>
      <c r="AR373" s="85"/>
      <c r="AS373" s="196"/>
      <c r="AT373" s="50"/>
    </row>
    <row r="374" spans="1:46" ht="12.75" hidden="1" customHeight="1" outlineLevel="1" x14ac:dyDescent="0.2">
      <c r="A374" s="58"/>
      <c r="B374" s="289"/>
      <c r="C374" s="75" t="s">
        <v>95</v>
      </c>
      <c r="D374" s="95" t="s">
        <v>544</v>
      </c>
      <c r="E374" s="222"/>
      <c r="F374" s="223"/>
      <c r="G374" s="224">
        <f>SUM(H375:H375)</f>
        <v>0</v>
      </c>
      <c r="H374" s="64"/>
      <c r="I374" s="65">
        <v>30</v>
      </c>
      <c r="J374" s="132"/>
      <c r="K374" s="65"/>
      <c r="L374" s="65"/>
      <c r="M374" s="81"/>
      <c r="N374" s="81"/>
      <c r="O374" s="290"/>
      <c r="P374" s="83"/>
      <c r="Q374" s="84"/>
      <c r="R374" s="223"/>
      <c r="S374" s="224">
        <f>SUM(T375:T375)</f>
        <v>0</v>
      </c>
      <c r="T374" s="64"/>
      <c r="U374" s="65">
        <v>30</v>
      </c>
      <c r="V374" s="80"/>
      <c r="W374" s="65"/>
      <c r="X374" s="65"/>
      <c r="Y374" s="81"/>
      <c r="Z374" s="81"/>
      <c r="AA374" s="290"/>
      <c r="AB374" s="83"/>
      <c r="AC374" s="84"/>
      <c r="AD374" s="223"/>
      <c r="AE374" s="224">
        <f>SUM(AF375:AF375)</f>
        <v>0</v>
      </c>
      <c r="AF374" s="64"/>
      <c r="AG374" s="65">
        <v>30</v>
      </c>
      <c r="AH374" s="80"/>
      <c r="AI374" s="65"/>
      <c r="AJ374" s="65"/>
      <c r="AK374" s="81"/>
      <c r="AL374" s="81"/>
      <c r="AM374" s="290"/>
      <c r="AN374" s="83"/>
      <c r="AO374" s="84"/>
      <c r="AP374" s="223"/>
      <c r="AR374" s="85"/>
      <c r="AS374" s="225"/>
      <c r="AT374" s="50"/>
    </row>
    <row r="375" spans="1:46" ht="63.75" hidden="1" customHeight="1" outlineLevel="1" x14ac:dyDescent="0.2">
      <c r="A375" s="58"/>
      <c r="B375" s="289"/>
      <c r="C375" s="75"/>
      <c r="D375" s="88" t="s">
        <v>133</v>
      </c>
      <c r="E375" s="103" t="s">
        <v>545</v>
      </c>
      <c r="F375" s="157"/>
      <c r="G375" s="158"/>
      <c r="H375" s="92">
        <v>0</v>
      </c>
      <c r="I375" s="93">
        <v>30</v>
      </c>
      <c r="J375" s="132"/>
      <c r="K375" s="65"/>
      <c r="L375" s="65"/>
      <c r="M375" s="81"/>
      <c r="N375" s="81"/>
      <c r="O375" s="290"/>
      <c r="P375" s="83"/>
      <c r="Q375" s="84"/>
      <c r="R375" s="157"/>
      <c r="S375" s="158"/>
      <c r="T375" s="92">
        <v>0</v>
      </c>
      <c r="U375" s="93">
        <v>30</v>
      </c>
      <c r="V375" s="80"/>
      <c r="W375" s="65"/>
      <c r="X375" s="65"/>
      <c r="Y375" s="81"/>
      <c r="Z375" s="81"/>
      <c r="AA375" s="290"/>
      <c r="AB375" s="83"/>
      <c r="AC375" s="84"/>
      <c r="AD375" s="157"/>
      <c r="AE375" s="158"/>
      <c r="AF375" s="92">
        <v>0</v>
      </c>
      <c r="AG375" s="93">
        <v>30</v>
      </c>
      <c r="AH375" s="80"/>
      <c r="AI375" s="65"/>
      <c r="AJ375" s="65"/>
      <c r="AK375" s="81"/>
      <c r="AL375" s="81"/>
      <c r="AM375" s="290"/>
      <c r="AN375" s="83"/>
      <c r="AO375" s="84"/>
      <c r="AP375" s="157"/>
      <c r="AR375" s="85"/>
      <c r="AS375" s="159"/>
      <c r="AT375" s="50"/>
    </row>
    <row r="376" spans="1:46" s="10" customFormat="1" ht="21.95" customHeight="1" collapsed="1" x14ac:dyDescent="0.25">
      <c r="A376" s="58">
        <v>28</v>
      </c>
      <c r="B376" s="284" t="s">
        <v>546</v>
      </c>
      <c r="C376" s="285" t="s">
        <v>547</v>
      </c>
      <c r="D376" s="285"/>
      <c r="E376" s="286"/>
      <c r="F376" s="62"/>
      <c r="G376" s="287">
        <f>SUM(G377:G400)</f>
        <v>0</v>
      </c>
      <c r="H376" s="64"/>
      <c r="I376" s="127">
        <v>100</v>
      </c>
      <c r="J376" s="65">
        <v>4</v>
      </c>
      <c r="K376" s="65">
        <f>G376*J376</f>
        <v>0</v>
      </c>
      <c r="L376" s="65">
        <f>I376*J376</f>
        <v>400</v>
      </c>
      <c r="M376" s="81"/>
      <c r="N376" s="81"/>
      <c r="O376" s="290"/>
      <c r="P376" s="83"/>
      <c r="Q376" s="84"/>
      <c r="R376" s="62"/>
      <c r="S376" s="287">
        <f>SUM(S377:S400)</f>
        <v>0</v>
      </c>
      <c r="T376" s="64"/>
      <c r="U376" s="127">
        <v>100</v>
      </c>
      <c r="V376" s="65">
        <v>4</v>
      </c>
      <c r="W376" s="65">
        <f>S376*V376</f>
        <v>0</v>
      </c>
      <c r="X376" s="65">
        <f>U376*V376</f>
        <v>400</v>
      </c>
      <c r="Y376" s="81"/>
      <c r="Z376" s="81"/>
      <c r="AA376" s="290"/>
      <c r="AB376" s="83"/>
      <c r="AC376" s="84"/>
      <c r="AD376" s="62"/>
      <c r="AE376" s="287">
        <f>SUM(AE377:AE400)</f>
        <v>0</v>
      </c>
      <c r="AF376" s="64"/>
      <c r="AG376" s="127">
        <v>100</v>
      </c>
      <c r="AH376" s="65">
        <v>4</v>
      </c>
      <c r="AI376" s="65">
        <f>AE376*AH376</f>
        <v>0</v>
      </c>
      <c r="AJ376" s="65">
        <f>AG376*AH376</f>
        <v>400</v>
      </c>
      <c r="AK376" s="81"/>
      <c r="AL376" s="81"/>
      <c r="AM376" s="290"/>
      <c r="AN376" s="83"/>
      <c r="AO376" s="84"/>
      <c r="AP376" s="62"/>
      <c r="AQ376" s="70"/>
      <c r="AR376" s="85"/>
      <c r="AS376" s="72"/>
      <c r="AT376" s="73"/>
    </row>
    <row r="377" spans="1:46" ht="12.75" hidden="1" customHeight="1" outlineLevel="1" x14ac:dyDescent="0.2">
      <c r="A377" s="58"/>
      <c r="B377" s="289"/>
      <c r="C377" s="75" t="s">
        <v>77</v>
      </c>
      <c r="D377" s="95" t="s">
        <v>548</v>
      </c>
      <c r="E377" s="96"/>
      <c r="F377" s="97"/>
      <c r="G377" s="78">
        <f>SUM(H378:H379)</f>
        <v>0</v>
      </c>
      <c r="H377" s="79"/>
      <c r="I377" s="65">
        <v>15</v>
      </c>
      <c r="J377" s="132"/>
      <c r="K377" s="65"/>
      <c r="L377" s="65"/>
      <c r="M377" s="81"/>
      <c r="N377" s="81"/>
      <c r="O377" s="290"/>
      <c r="P377" s="83"/>
      <c r="Q377" s="84"/>
      <c r="R377" s="97"/>
      <c r="S377" s="78">
        <f>SUM(T378:T379)</f>
        <v>0</v>
      </c>
      <c r="T377" s="79"/>
      <c r="U377" s="65">
        <v>20</v>
      </c>
      <c r="V377" s="80"/>
      <c r="W377" s="65"/>
      <c r="X377" s="65"/>
      <c r="Y377" s="81"/>
      <c r="Z377" s="81"/>
      <c r="AA377" s="290"/>
      <c r="AB377" s="83"/>
      <c r="AC377" s="84"/>
      <c r="AD377" s="97"/>
      <c r="AE377" s="78">
        <f>SUM(AF378:AF379)</f>
        <v>0</v>
      </c>
      <c r="AF377" s="79"/>
      <c r="AG377" s="65">
        <v>20</v>
      </c>
      <c r="AH377" s="80"/>
      <c r="AI377" s="65"/>
      <c r="AJ377" s="65"/>
      <c r="AK377" s="81"/>
      <c r="AL377" s="81"/>
      <c r="AM377" s="290"/>
      <c r="AN377" s="83"/>
      <c r="AO377" s="84"/>
      <c r="AP377" s="97"/>
      <c r="AR377" s="85"/>
      <c r="AS377" s="98"/>
      <c r="AT377" s="87"/>
    </row>
    <row r="378" spans="1:46" ht="76.5" hidden="1" outlineLevel="1" x14ac:dyDescent="0.2">
      <c r="A378" s="58"/>
      <c r="B378" s="289"/>
      <c r="C378" s="75"/>
      <c r="D378" s="88" t="s">
        <v>241</v>
      </c>
      <c r="E378" s="294" t="s">
        <v>549</v>
      </c>
      <c r="F378" s="157"/>
      <c r="G378" s="158"/>
      <c r="H378" s="92">
        <v>0</v>
      </c>
      <c r="I378" s="93">
        <v>10</v>
      </c>
      <c r="J378" s="132"/>
      <c r="K378" s="65"/>
      <c r="L378" s="65"/>
      <c r="M378" s="81"/>
      <c r="N378" s="81"/>
      <c r="O378" s="290"/>
      <c r="P378" s="83"/>
      <c r="Q378" s="84"/>
      <c r="R378" s="157"/>
      <c r="S378" s="158"/>
      <c r="T378" s="92">
        <v>0</v>
      </c>
      <c r="U378" s="93">
        <v>15</v>
      </c>
      <c r="V378" s="80"/>
      <c r="W378" s="65"/>
      <c r="X378" s="65"/>
      <c r="Y378" s="81"/>
      <c r="Z378" s="81"/>
      <c r="AA378" s="290"/>
      <c r="AB378" s="83"/>
      <c r="AC378" s="84"/>
      <c r="AD378" s="157"/>
      <c r="AE378" s="158"/>
      <c r="AF378" s="92">
        <v>0</v>
      </c>
      <c r="AG378" s="93">
        <v>15</v>
      </c>
      <c r="AH378" s="80"/>
      <c r="AI378" s="65"/>
      <c r="AJ378" s="65"/>
      <c r="AK378" s="81"/>
      <c r="AL378" s="81"/>
      <c r="AM378" s="290"/>
      <c r="AN378" s="83"/>
      <c r="AO378" s="84"/>
      <c r="AP378" s="157"/>
      <c r="AR378" s="85"/>
      <c r="AS378" s="159"/>
      <c r="AT378" s="50"/>
    </row>
    <row r="379" spans="1:46" ht="51" hidden="1" outlineLevel="1" x14ac:dyDescent="0.2">
      <c r="A379" s="58"/>
      <c r="B379" s="289"/>
      <c r="C379" s="75"/>
      <c r="D379" s="88" t="s">
        <v>243</v>
      </c>
      <c r="E379" s="294" t="s">
        <v>550</v>
      </c>
      <c r="F379" s="97"/>
      <c r="G379" s="295"/>
      <c r="H379" s="92">
        <v>0</v>
      </c>
      <c r="I379" s="93">
        <v>5</v>
      </c>
      <c r="J379" s="132"/>
      <c r="K379" s="65"/>
      <c r="L379" s="65"/>
      <c r="M379" s="81"/>
      <c r="N379" s="81"/>
      <c r="O379" s="290"/>
      <c r="P379" s="83"/>
      <c r="Q379" s="84"/>
      <c r="R379" s="97"/>
      <c r="S379" s="295"/>
      <c r="T379" s="92">
        <v>0</v>
      </c>
      <c r="U379" s="93">
        <v>5</v>
      </c>
      <c r="V379" s="80"/>
      <c r="W379" s="65"/>
      <c r="X379" s="65"/>
      <c r="Y379" s="81"/>
      <c r="Z379" s="81"/>
      <c r="AA379" s="290"/>
      <c r="AB379" s="83"/>
      <c r="AC379" s="84"/>
      <c r="AD379" s="97"/>
      <c r="AE379" s="295"/>
      <c r="AF379" s="92">
        <v>0</v>
      </c>
      <c r="AG379" s="93">
        <v>5</v>
      </c>
      <c r="AH379" s="80"/>
      <c r="AI379" s="65"/>
      <c r="AJ379" s="65"/>
      <c r="AK379" s="81"/>
      <c r="AL379" s="81"/>
      <c r="AM379" s="290"/>
      <c r="AN379" s="83"/>
      <c r="AO379" s="84"/>
      <c r="AP379" s="97"/>
      <c r="AR379" s="85"/>
      <c r="AS379" s="98"/>
      <c r="AT379" s="50"/>
    </row>
    <row r="380" spans="1:46" ht="12.75" hidden="1" customHeight="1" outlineLevel="1" x14ac:dyDescent="0.2">
      <c r="A380" s="58"/>
      <c r="B380" s="289"/>
      <c r="C380" s="75" t="s">
        <v>83</v>
      </c>
      <c r="D380" s="95" t="s">
        <v>551</v>
      </c>
      <c r="E380" s="96"/>
      <c r="F380" s="97"/>
      <c r="G380" s="295">
        <f>SUM(H381:H383)</f>
        <v>0</v>
      </c>
      <c r="H380" s="64"/>
      <c r="I380" s="65">
        <v>25</v>
      </c>
      <c r="J380" s="132"/>
      <c r="K380" s="65"/>
      <c r="L380" s="65"/>
      <c r="M380" s="81"/>
      <c r="N380" s="81"/>
      <c r="O380" s="290"/>
      <c r="P380" s="83"/>
      <c r="Q380" s="84"/>
      <c r="R380" s="97"/>
      <c r="S380" s="295">
        <f>SUM(T381:T386)</f>
        <v>0</v>
      </c>
      <c r="T380" s="64"/>
      <c r="U380" s="65">
        <v>25</v>
      </c>
      <c r="V380" s="80"/>
      <c r="W380" s="65"/>
      <c r="X380" s="65"/>
      <c r="Y380" s="81"/>
      <c r="Z380" s="81"/>
      <c r="AA380" s="290"/>
      <c r="AB380" s="83"/>
      <c r="AC380" s="84"/>
      <c r="AD380" s="97"/>
      <c r="AE380" s="295">
        <f>SUM(AF382:AF386)</f>
        <v>0</v>
      </c>
      <c r="AF380" s="64"/>
      <c r="AG380" s="65">
        <v>30</v>
      </c>
      <c r="AH380" s="80"/>
      <c r="AI380" s="65"/>
      <c r="AJ380" s="65"/>
      <c r="AK380" s="81"/>
      <c r="AL380" s="81"/>
      <c r="AM380" s="290"/>
      <c r="AN380" s="83"/>
      <c r="AO380" s="84"/>
      <c r="AP380" s="97"/>
      <c r="AR380" s="85"/>
      <c r="AS380" s="98"/>
      <c r="AT380" s="50"/>
    </row>
    <row r="381" spans="1:46" ht="36.75" hidden="1" customHeight="1" outlineLevel="1" x14ac:dyDescent="0.2">
      <c r="A381" s="58"/>
      <c r="B381" s="289"/>
      <c r="C381" s="75"/>
      <c r="D381" s="88" t="s">
        <v>247</v>
      </c>
      <c r="E381" s="103" t="s">
        <v>552</v>
      </c>
      <c r="F381" s="157"/>
      <c r="G381" s="158"/>
      <c r="H381" s="92">
        <v>0</v>
      </c>
      <c r="I381" s="93">
        <v>15</v>
      </c>
      <c r="J381" s="132"/>
      <c r="K381" s="65"/>
      <c r="L381" s="65"/>
      <c r="M381" s="81"/>
      <c r="N381" s="81"/>
      <c r="O381" s="290"/>
      <c r="P381" s="83"/>
      <c r="Q381" s="84"/>
      <c r="R381" s="157"/>
      <c r="S381" s="158"/>
      <c r="T381" s="92">
        <v>0</v>
      </c>
      <c r="U381" s="93">
        <v>10</v>
      </c>
      <c r="V381" s="80"/>
      <c r="W381" s="65"/>
      <c r="X381" s="65"/>
      <c r="Y381" s="81"/>
      <c r="Z381" s="81"/>
      <c r="AA381" s="290"/>
      <c r="AB381" s="83"/>
      <c r="AC381" s="84"/>
      <c r="AD381" s="157"/>
      <c r="AE381" s="158"/>
      <c r="AF381" s="92">
        <v>0</v>
      </c>
      <c r="AG381" s="93">
        <v>10</v>
      </c>
      <c r="AH381" s="80"/>
      <c r="AI381" s="65"/>
      <c r="AJ381" s="65"/>
      <c r="AK381" s="81"/>
      <c r="AL381" s="81"/>
      <c r="AM381" s="290"/>
      <c r="AN381" s="83"/>
      <c r="AO381" s="84"/>
      <c r="AP381" s="157"/>
      <c r="AR381" s="85"/>
      <c r="AS381" s="159"/>
      <c r="AT381" s="50"/>
    </row>
    <row r="382" spans="1:46" ht="51" hidden="1" customHeight="1" outlineLevel="1" x14ac:dyDescent="0.2">
      <c r="A382" s="58"/>
      <c r="B382" s="289"/>
      <c r="C382" s="75"/>
      <c r="D382" s="88" t="s">
        <v>249</v>
      </c>
      <c r="E382" s="266" t="s">
        <v>553</v>
      </c>
      <c r="F382" s="267"/>
      <c r="G382" s="158"/>
      <c r="H382" s="92">
        <v>0</v>
      </c>
      <c r="I382" s="93">
        <v>5</v>
      </c>
      <c r="J382" s="132"/>
      <c r="K382" s="65"/>
      <c r="L382" s="65"/>
      <c r="M382" s="81"/>
      <c r="N382" s="81"/>
      <c r="O382" s="290"/>
      <c r="P382" s="83"/>
      <c r="Q382" s="84"/>
      <c r="R382" s="267"/>
      <c r="S382" s="158"/>
      <c r="T382" s="92">
        <v>0</v>
      </c>
      <c r="U382" s="93">
        <v>5</v>
      </c>
      <c r="V382" s="80"/>
      <c r="W382" s="65"/>
      <c r="X382" s="65"/>
      <c r="Y382" s="81"/>
      <c r="Z382" s="81"/>
      <c r="AA382" s="290"/>
      <c r="AB382" s="83"/>
      <c r="AC382" s="84"/>
      <c r="AD382" s="267"/>
      <c r="AE382" s="265"/>
      <c r="AF382" s="259"/>
      <c r="AG382" s="260"/>
      <c r="AH382" s="80"/>
      <c r="AI382" s="65"/>
      <c r="AJ382" s="65"/>
      <c r="AK382" s="81"/>
      <c r="AL382" s="81"/>
      <c r="AM382" s="290"/>
      <c r="AN382" s="83"/>
      <c r="AO382" s="84"/>
      <c r="AP382" s="267"/>
      <c r="AR382" s="85"/>
      <c r="AS382" s="269"/>
      <c r="AT382" s="50"/>
    </row>
    <row r="383" spans="1:46" ht="39" hidden="1" customHeight="1" outlineLevel="1" x14ac:dyDescent="0.2">
      <c r="A383" s="58"/>
      <c r="B383" s="289"/>
      <c r="C383" s="75"/>
      <c r="D383" s="88" t="s">
        <v>476</v>
      </c>
      <c r="E383" s="266" t="s">
        <v>554</v>
      </c>
      <c r="F383" s="267"/>
      <c r="G383" s="158"/>
      <c r="H383" s="92">
        <v>0</v>
      </c>
      <c r="I383" s="93">
        <v>5</v>
      </c>
      <c r="J383" s="132"/>
      <c r="K383" s="65"/>
      <c r="L383" s="65"/>
      <c r="M383" s="81"/>
      <c r="N383" s="81"/>
      <c r="O383" s="290"/>
      <c r="P383" s="83"/>
      <c r="Q383" s="84"/>
      <c r="R383" s="267"/>
      <c r="S383" s="265"/>
      <c r="T383" s="259"/>
      <c r="U383" s="260"/>
      <c r="V383" s="80"/>
      <c r="W383" s="65"/>
      <c r="X383" s="65"/>
      <c r="Y383" s="81"/>
      <c r="Z383" s="81"/>
      <c r="AA383" s="290"/>
      <c r="AB383" s="83"/>
      <c r="AC383" s="84"/>
      <c r="AD383" s="267"/>
      <c r="AE383" s="265"/>
      <c r="AF383" s="259"/>
      <c r="AG383" s="260"/>
      <c r="AH383" s="80"/>
      <c r="AI383" s="65"/>
      <c r="AJ383" s="65"/>
      <c r="AK383" s="81"/>
      <c r="AL383" s="81"/>
      <c r="AM383" s="290"/>
      <c r="AN383" s="83"/>
      <c r="AO383" s="84"/>
      <c r="AP383" s="267"/>
      <c r="AR383" s="85"/>
      <c r="AS383" s="269"/>
      <c r="AT383" s="50"/>
    </row>
    <row r="384" spans="1:46" ht="39" hidden="1" customHeight="1" outlineLevel="1" x14ac:dyDescent="0.2">
      <c r="A384" s="58"/>
      <c r="B384" s="289"/>
      <c r="C384" s="75"/>
      <c r="D384" s="88" t="s">
        <v>555</v>
      </c>
      <c r="E384" s="103" t="s">
        <v>556</v>
      </c>
      <c r="F384" s="157"/>
      <c r="G384" s="265"/>
      <c r="H384" s="259"/>
      <c r="I384" s="260"/>
      <c r="J384" s="132"/>
      <c r="K384" s="65"/>
      <c r="L384" s="65"/>
      <c r="M384" s="81"/>
      <c r="N384" s="81"/>
      <c r="O384" s="290"/>
      <c r="P384" s="83"/>
      <c r="Q384" s="84"/>
      <c r="R384" s="157"/>
      <c r="S384" s="158"/>
      <c r="T384" s="92">
        <v>0</v>
      </c>
      <c r="U384" s="93">
        <v>5</v>
      </c>
      <c r="V384" s="80"/>
      <c r="W384" s="65"/>
      <c r="X384" s="65"/>
      <c r="Y384" s="81"/>
      <c r="Z384" s="81"/>
      <c r="AA384" s="290"/>
      <c r="AB384" s="83"/>
      <c r="AC384" s="84"/>
      <c r="AD384" s="157"/>
      <c r="AE384" s="158"/>
      <c r="AF384" s="92">
        <v>0</v>
      </c>
      <c r="AG384" s="93">
        <v>5</v>
      </c>
      <c r="AH384" s="80"/>
      <c r="AI384" s="65"/>
      <c r="AJ384" s="65"/>
      <c r="AK384" s="81"/>
      <c r="AL384" s="81"/>
      <c r="AM384" s="290"/>
      <c r="AN384" s="83"/>
      <c r="AO384" s="84"/>
      <c r="AP384" s="157"/>
      <c r="AR384" s="85"/>
      <c r="AS384" s="159"/>
      <c r="AT384" s="50"/>
    </row>
    <row r="385" spans="1:46" ht="39" hidden="1" customHeight="1" outlineLevel="1" x14ac:dyDescent="0.2">
      <c r="A385" s="58"/>
      <c r="B385" s="289"/>
      <c r="C385" s="75"/>
      <c r="D385" s="88" t="s">
        <v>557</v>
      </c>
      <c r="E385" s="103" t="s">
        <v>558</v>
      </c>
      <c r="F385" s="157"/>
      <c r="G385" s="265"/>
      <c r="H385" s="259"/>
      <c r="I385" s="260"/>
      <c r="J385" s="132"/>
      <c r="K385" s="65"/>
      <c r="L385" s="65"/>
      <c r="M385" s="81"/>
      <c r="N385" s="81"/>
      <c r="O385" s="290"/>
      <c r="P385" s="83"/>
      <c r="Q385" s="84"/>
      <c r="R385" s="157"/>
      <c r="S385" s="265"/>
      <c r="T385" s="259"/>
      <c r="U385" s="260"/>
      <c r="V385" s="80"/>
      <c r="W385" s="65"/>
      <c r="X385" s="65"/>
      <c r="Y385" s="81"/>
      <c r="Z385" s="81"/>
      <c r="AA385" s="290"/>
      <c r="AB385" s="83"/>
      <c r="AC385" s="84"/>
      <c r="AD385" s="157"/>
      <c r="AE385" s="158"/>
      <c r="AF385" s="92">
        <v>0</v>
      </c>
      <c r="AG385" s="93">
        <v>10</v>
      </c>
      <c r="AH385" s="80"/>
      <c r="AI385" s="65"/>
      <c r="AJ385" s="65"/>
      <c r="AK385" s="81"/>
      <c r="AL385" s="81"/>
      <c r="AM385" s="290"/>
      <c r="AN385" s="83"/>
      <c r="AO385" s="84"/>
      <c r="AP385" s="157"/>
      <c r="AR385" s="85"/>
      <c r="AS385" s="159"/>
      <c r="AT385" s="50"/>
    </row>
    <row r="386" spans="1:46" ht="51" hidden="1" customHeight="1" outlineLevel="1" x14ac:dyDescent="0.2">
      <c r="A386" s="58"/>
      <c r="B386" s="289"/>
      <c r="C386" s="75"/>
      <c r="D386" s="88" t="s">
        <v>559</v>
      </c>
      <c r="E386" s="103" t="s">
        <v>560</v>
      </c>
      <c r="F386" s="157"/>
      <c r="G386" s="265"/>
      <c r="H386" s="259"/>
      <c r="I386" s="260"/>
      <c r="J386" s="132"/>
      <c r="K386" s="65"/>
      <c r="L386" s="65"/>
      <c r="M386" s="81"/>
      <c r="N386" s="81"/>
      <c r="O386" s="290"/>
      <c r="P386" s="83"/>
      <c r="Q386" s="84"/>
      <c r="R386" s="157"/>
      <c r="S386" s="158"/>
      <c r="T386" s="92">
        <v>0</v>
      </c>
      <c r="U386" s="93">
        <v>5</v>
      </c>
      <c r="V386" s="80"/>
      <c r="W386" s="65"/>
      <c r="X386" s="65"/>
      <c r="Y386" s="81"/>
      <c r="Z386" s="81"/>
      <c r="AA386" s="290"/>
      <c r="AB386" s="83"/>
      <c r="AC386" s="84"/>
      <c r="AD386" s="157"/>
      <c r="AE386" s="158"/>
      <c r="AF386" s="92">
        <v>0</v>
      </c>
      <c r="AG386" s="93">
        <v>5</v>
      </c>
      <c r="AH386" s="80"/>
      <c r="AI386" s="65"/>
      <c r="AJ386" s="65"/>
      <c r="AK386" s="81"/>
      <c r="AL386" s="81"/>
      <c r="AM386" s="290"/>
      <c r="AN386" s="83"/>
      <c r="AO386" s="84"/>
      <c r="AP386" s="157"/>
      <c r="AR386" s="85"/>
      <c r="AS386" s="159"/>
      <c r="AT386" s="50"/>
    </row>
    <row r="387" spans="1:46" ht="12.75" hidden="1" customHeight="1" outlineLevel="1" x14ac:dyDescent="0.2">
      <c r="A387" s="58"/>
      <c r="B387" s="289"/>
      <c r="C387" s="75" t="s">
        <v>95</v>
      </c>
      <c r="D387" s="95" t="s">
        <v>561</v>
      </c>
      <c r="E387" s="96"/>
      <c r="F387" s="97"/>
      <c r="G387" s="78">
        <f>SUM(H388:H389)</f>
        <v>0</v>
      </c>
      <c r="H387" s="64"/>
      <c r="I387" s="65">
        <v>20</v>
      </c>
      <c r="J387" s="132"/>
      <c r="K387" s="65"/>
      <c r="L387" s="65"/>
      <c r="M387" s="81"/>
      <c r="N387" s="81"/>
      <c r="O387" s="290"/>
      <c r="P387" s="83"/>
      <c r="Q387" s="84"/>
      <c r="R387" s="97"/>
      <c r="S387" s="78">
        <f>SUM(T388:T389)</f>
        <v>0</v>
      </c>
      <c r="T387" s="64"/>
      <c r="U387" s="65">
        <v>20</v>
      </c>
      <c r="V387" s="80"/>
      <c r="W387" s="65"/>
      <c r="X387" s="65"/>
      <c r="Y387" s="81"/>
      <c r="Z387" s="81"/>
      <c r="AA387" s="290"/>
      <c r="AB387" s="83"/>
      <c r="AC387" s="84"/>
      <c r="AD387" s="97"/>
      <c r="AE387" s="78">
        <f>SUM(AF388:AF389)</f>
        <v>0</v>
      </c>
      <c r="AF387" s="64"/>
      <c r="AG387" s="65">
        <v>15</v>
      </c>
      <c r="AH387" s="80"/>
      <c r="AI387" s="65"/>
      <c r="AJ387" s="65"/>
      <c r="AK387" s="81"/>
      <c r="AL387" s="81"/>
      <c r="AM387" s="290"/>
      <c r="AN387" s="83"/>
      <c r="AO387" s="84"/>
      <c r="AP387" s="97"/>
      <c r="AR387" s="85"/>
      <c r="AS387" s="98"/>
      <c r="AT387" s="50"/>
    </row>
    <row r="388" spans="1:46" ht="34.5" hidden="1" customHeight="1" outlineLevel="1" x14ac:dyDescent="0.2">
      <c r="A388" s="58"/>
      <c r="B388" s="289"/>
      <c r="C388" s="75"/>
      <c r="D388" s="88" t="s">
        <v>133</v>
      </c>
      <c r="E388" s="103" t="s">
        <v>562</v>
      </c>
      <c r="F388" s="157"/>
      <c r="G388" s="158"/>
      <c r="H388" s="92">
        <v>0</v>
      </c>
      <c r="I388" s="93">
        <v>5</v>
      </c>
      <c r="J388" s="132"/>
      <c r="K388" s="65"/>
      <c r="L388" s="65"/>
      <c r="M388" s="81"/>
      <c r="N388" s="81"/>
      <c r="O388" s="290"/>
      <c r="P388" s="83"/>
      <c r="Q388" s="84"/>
      <c r="R388" s="157"/>
      <c r="S388" s="158"/>
      <c r="T388" s="92">
        <v>0</v>
      </c>
      <c r="U388" s="93">
        <v>5</v>
      </c>
      <c r="V388" s="80"/>
      <c r="W388" s="65"/>
      <c r="X388" s="65"/>
      <c r="Y388" s="81"/>
      <c r="Z388" s="81"/>
      <c r="AA388" s="290"/>
      <c r="AB388" s="83"/>
      <c r="AC388" s="84"/>
      <c r="AD388" s="157"/>
      <c r="AE388" s="158"/>
      <c r="AF388" s="92">
        <v>0</v>
      </c>
      <c r="AG388" s="93">
        <v>5</v>
      </c>
      <c r="AH388" s="80"/>
      <c r="AI388" s="65"/>
      <c r="AJ388" s="65"/>
      <c r="AK388" s="81"/>
      <c r="AL388" s="81"/>
      <c r="AM388" s="290"/>
      <c r="AN388" s="83"/>
      <c r="AO388" s="84"/>
      <c r="AP388" s="157"/>
      <c r="AR388" s="85"/>
      <c r="AS388" s="159"/>
      <c r="AT388" s="50"/>
    </row>
    <row r="389" spans="1:46" ht="89.25" hidden="1" customHeight="1" outlineLevel="1" x14ac:dyDescent="0.2">
      <c r="A389" s="58"/>
      <c r="B389" s="289"/>
      <c r="C389" s="75"/>
      <c r="D389" s="88" t="s">
        <v>105</v>
      </c>
      <c r="E389" s="103" t="s">
        <v>563</v>
      </c>
      <c r="F389" s="157"/>
      <c r="G389" s="158"/>
      <c r="H389" s="92">
        <v>0</v>
      </c>
      <c r="I389" s="93">
        <v>15</v>
      </c>
      <c r="J389" s="132"/>
      <c r="K389" s="65"/>
      <c r="L389" s="65"/>
      <c r="M389" s="81"/>
      <c r="N389" s="81"/>
      <c r="O389" s="290"/>
      <c r="P389" s="83"/>
      <c r="Q389" s="84"/>
      <c r="R389" s="157"/>
      <c r="S389" s="158"/>
      <c r="T389" s="92">
        <v>0</v>
      </c>
      <c r="U389" s="93">
        <v>15</v>
      </c>
      <c r="V389" s="80"/>
      <c r="W389" s="65"/>
      <c r="X389" s="65"/>
      <c r="Y389" s="81"/>
      <c r="Z389" s="81"/>
      <c r="AA389" s="290"/>
      <c r="AB389" s="83"/>
      <c r="AC389" s="84"/>
      <c r="AD389" s="157"/>
      <c r="AE389" s="158"/>
      <c r="AF389" s="92">
        <v>0</v>
      </c>
      <c r="AG389" s="93">
        <v>10</v>
      </c>
      <c r="AH389" s="80"/>
      <c r="AI389" s="65"/>
      <c r="AJ389" s="65"/>
      <c r="AK389" s="81"/>
      <c r="AL389" s="81"/>
      <c r="AM389" s="290"/>
      <c r="AN389" s="83"/>
      <c r="AO389" s="84"/>
      <c r="AP389" s="157"/>
      <c r="AR389" s="85"/>
      <c r="AS389" s="159"/>
      <c r="AT389" s="50"/>
    </row>
    <row r="390" spans="1:46" ht="12.75" hidden="1" customHeight="1" outlineLevel="1" x14ac:dyDescent="0.2">
      <c r="A390" s="58"/>
      <c r="B390" s="289"/>
      <c r="C390" s="75" t="s">
        <v>138</v>
      </c>
      <c r="D390" s="95" t="s">
        <v>564</v>
      </c>
      <c r="E390" s="96"/>
      <c r="F390" s="97"/>
      <c r="G390" s="78">
        <f>SUM(H391:H396)</f>
        <v>0</v>
      </c>
      <c r="H390" s="64"/>
      <c r="I390" s="65">
        <v>30</v>
      </c>
      <c r="J390" s="132"/>
      <c r="K390" s="65"/>
      <c r="L390" s="65"/>
      <c r="M390" s="81"/>
      <c r="N390" s="81"/>
      <c r="O390" s="290"/>
      <c r="P390" s="83"/>
      <c r="Q390" s="84"/>
      <c r="R390" s="97"/>
      <c r="S390" s="78">
        <f>SUM(T391:T396)</f>
        <v>0</v>
      </c>
      <c r="T390" s="64"/>
      <c r="U390" s="65">
        <v>25</v>
      </c>
      <c r="V390" s="80"/>
      <c r="W390" s="65"/>
      <c r="X390" s="65"/>
      <c r="Y390" s="81"/>
      <c r="Z390" s="81"/>
      <c r="AA390" s="290"/>
      <c r="AB390" s="83"/>
      <c r="AC390" s="84"/>
      <c r="AD390" s="97"/>
      <c r="AE390" s="78">
        <f>SUM(AF394:AF396)</f>
        <v>0</v>
      </c>
      <c r="AF390" s="64"/>
      <c r="AG390" s="65">
        <v>25</v>
      </c>
      <c r="AH390" s="80"/>
      <c r="AI390" s="65"/>
      <c r="AJ390" s="65"/>
      <c r="AK390" s="81"/>
      <c r="AL390" s="81"/>
      <c r="AM390" s="290"/>
      <c r="AN390" s="83"/>
      <c r="AO390" s="84"/>
      <c r="AP390" s="97"/>
      <c r="AR390" s="85"/>
      <c r="AS390" s="98"/>
      <c r="AT390" s="50"/>
    </row>
    <row r="391" spans="1:46" ht="76.5" hidden="1" customHeight="1" outlineLevel="1" x14ac:dyDescent="0.2">
      <c r="A391" s="58"/>
      <c r="B391" s="289"/>
      <c r="C391" s="75"/>
      <c r="D391" s="88" t="s">
        <v>565</v>
      </c>
      <c r="E391" s="294" t="s">
        <v>566</v>
      </c>
      <c r="F391" s="296"/>
      <c r="G391" s="158"/>
      <c r="H391" s="92">
        <v>0</v>
      </c>
      <c r="I391" s="93">
        <v>10</v>
      </c>
      <c r="J391" s="132"/>
      <c r="K391" s="65"/>
      <c r="L391" s="65"/>
      <c r="M391" s="81"/>
      <c r="N391" s="81"/>
      <c r="O391" s="290"/>
      <c r="P391" s="83"/>
      <c r="Q391" s="84"/>
      <c r="R391" s="296"/>
      <c r="S391" s="158"/>
      <c r="T391" s="92">
        <v>0</v>
      </c>
      <c r="U391" s="93">
        <v>10</v>
      </c>
      <c r="V391" s="80"/>
      <c r="W391" s="65"/>
      <c r="X391" s="65"/>
      <c r="Y391" s="81"/>
      <c r="Z391" s="81"/>
      <c r="AA391" s="290"/>
      <c r="AB391" s="83"/>
      <c r="AC391" s="84"/>
      <c r="AD391" s="296"/>
      <c r="AE391" s="265"/>
      <c r="AF391" s="259"/>
      <c r="AG391" s="260"/>
      <c r="AH391" s="80"/>
      <c r="AI391" s="65"/>
      <c r="AJ391" s="65"/>
      <c r="AK391" s="81"/>
      <c r="AL391" s="81"/>
      <c r="AM391" s="290"/>
      <c r="AN391" s="83"/>
      <c r="AO391" s="84"/>
      <c r="AP391" s="296"/>
      <c r="AR391" s="85"/>
      <c r="AS391" s="297"/>
      <c r="AT391" s="50"/>
    </row>
    <row r="392" spans="1:46" ht="31.5" hidden="1" customHeight="1" outlineLevel="1" x14ac:dyDescent="0.2">
      <c r="A392" s="58"/>
      <c r="B392" s="289"/>
      <c r="C392" s="75"/>
      <c r="D392" s="88" t="s">
        <v>567</v>
      </c>
      <c r="E392" s="294" t="s">
        <v>568</v>
      </c>
      <c r="F392" s="296"/>
      <c r="G392" s="158"/>
      <c r="H392" s="92">
        <v>0</v>
      </c>
      <c r="I392" s="93">
        <v>10</v>
      </c>
      <c r="J392" s="132"/>
      <c r="K392" s="65"/>
      <c r="L392" s="65"/>
      <c r="M392" s="81"/>
      <c r="N392" s="81"/>
      <c r="O392" s="290"/>
      <c r="P392" s="83"/>
      <c r="Q392" s="84"/>
      <c r="R392" s="296"/>
      <c r="S392" s="158"/>
      <c r="T392" s="92">
        <v>0</v>
      </c>
      <c r="U392" s="93">
        <v>10</v>
      </c>
      <c r="V392" s="80"/>
      <c r="W392" s="65"/>
      <c r="X392" s="65"/>
      <c r="Y392" s="81"/>
      <c r="Z392" s="81"/>
      <c r="AA392" s="290"/>
      <c r="AB392" s="83"/>
      <c r="AC392" s="84"/>
      <c r="AD392" s="296"/>
      <c r="AE392" s="265"/>
      <c r="AF392" s="259"/>
      <c r="AG392" s="260"/>
      <c r="AH392" s="80"/>
      <c r="AI392" s="65"/>
      <c r="AJ392" s="65"/>
      <c r="AK392" s="81"/>
      <c r="AL392" s="81"/>
      <c r="AM392" s="290"/>
      <c r="AN392" s="83"/>
      <c r="AO392" s="84"/>
      <c r="AP392" s="296"/>
      <c r="AR392" s="85"/>
      <c r="AS392" s="297"/>
      <c r="AT392" s="50"/>
    </row>
    <row r="393" spans="1:46" ht="49.5" hidden="1" customHeight="1" outlineLevel="1" x14ac:dyDescent="0.2">
      <c r="A393" s="58"/>
      <c r="B393" s="289"/>
      <c r="C393" s="75"/>
      <c r="D393" s="88" t="s">
        <v>569</v>
      </c>
      <c r="E393" s="294" t="s">
        <v>570</v>
      </c>
      <c r="F393" s="296"/>
      <c r="G393" s="158"/>
      <c r="H393" s="92">
        <v>0</v>
      </c>
      <c r="I393" s="93">
        <v>10</v>
      </c>
      <c r="J393" s="132"/>
      <c r="K393" s="65"/>
      <c r="L393" s="65"/>
      <c r="M393" s="81"/>
      <c r="N393" s="81"/>
      <c r="O393" s="290"/>
      <c r="P393" s="83"/>
      <c r="Q393" s="84"/>
      <c r="R393" s="296"/>
      <c r="S393" s="158"/>
      <c r="T393" s="92">
        <v>0</v>
      </c>
      <c r="U393" s="93">
        <v>5</v>
      </c>
      <c r="V393" s="80"/>
      <c r="W393" s="65"/>
      <c r="X393" s="65"/>
      <c r="Y393" s="81"/>
      <c r="Z393" s="81"/>
      <c r="AA393" s="290"/>
      <c r="AB393" s="83"/>
      <c r="AC393" s="84"/>
      <c r="AD393" s="296"/>
      <c r="AE393" s="265"/>
      <c r="AF393" s="259"/>
      <c r="AG393" s="260"/>
      <c r="AH393" s="80"/>
      <c r="AI393" s="65"/>
      <c r="AJ393" s="65"/>
      <c r="AK393" s="81"/>
      <c r="AL393" s="81"/>
      <c r="AM393" s="290"/>
      <c r="AN393" s="83"/>
      <c r="AO393" s="84"/>
      <c r="AP393" s="296"/>
      <c r="AR393" s="85"/>
      <c r="AS393" s="297"/>
      <c r="AT393" s="50"/>
    </row>
    <row r="394" spans="1:46" ht="78.75" hidden="1" customHeight="1" outlineLevel="1" x14ac:dyDescent="0.2">
      <c r="A394" s="58"/>
      <c r="B394" s="289"/>
      <c r="C394" s="75"/>
      <c r="D394" s="88" t="s">
        <v>360</v>
      </c>
      <c r="E394" s="298" t="s">
        <v>571</v>
      </c>
      <c r="F394" s="157"/>
      <c r="G394" s="158"/>
      <c r="H394" s="128">
        <v>0</v>
      </c>
      <c r="I394" s="299">
        <v>10</v>
      </c>
      <c r="J394" s="132"/>
      <c r="K394" s="65"/>
      <c r="L394" s="65"/>
      <c r="M394" s="81"/>
      <c r="N394" s="81"/>
      <c r="O394" s="290"/>
      <c r="P394" s="83"/>
      <c r="Q394" s="84"/>
      <c r="R394" s="157"/>
      <c r="S394" s="158"/>
      <c r="T394" s="128">
        <v>0</v>
      </c>
      <c r="U394" s="299">
        <v>10</v>
      </c>
      <c r="V394" s="80"/>
      <c r="W394" s="65"/>
      <c r="X394" s="65"/>
      <c r="Y394" s="81"/>
      <c r="Z394" s="81"/>
      <c r="AA394" s="290"/>
      <c r="AB394" s="83"/>
      <c r="AC394" s="84"/>
      <c r="AD394" s="157"/>
      <c r="AE394" s="158"/>
      <c r="AF394" s="128">
        <v>0</v>
      </c>
      <c r="AG394" s="299">
        <v>10</v>
      </c>
      <c r="AH394" s="80"/>
      <c r="AI394" s="65"/>
      <c r="AJ394" s="65"/>
      <c r="AK394" s="81"/>
      <c r="AL394" s="81"/>
      <c r="AM394" s="290"/>
      <c r="AN394" s="83"/>
      <c r="AO394" s="84"/>
      <c r="AP394" s="157"/>
      <c r="AR394" s="85"/>
      <c r="AS394" s="159"/>
      <c r="AT394" s="50"/>
    </row>
    <row r="395" spans="1:46" ht="64.5" hidden="1" customHeight="1" outlineLevel="1" x14ac:dyDescent="0.2">
      <c r="A395" s="58"/>
      <c r="B395" s="289"/>
      <c r="C395" s="75"/>
      <c r="D395" s="88" t="s">
        <v>572</v>
      </c>
      <c r="E395" s="103" t="s">
        <v>573</v>
      </c>
      <c r="F395" s="157"/>
      <c r="G395" s="265"/>
      <c r="H395" s="259"/>
      <c r="I395" s="260"/>
      <c r="J395" s="132"/>
      <c r="K395" s="65"/>
      <c r="L395" s="65"/>
      <c r="M395" s="81"/>
      <c r="N395" s="81"/>
      <c r="O395" s="290"/>
      <c r="P395" s="83"/>
      <c r="Q395" s="84"/>
      <c r="R395" s="157"/>
      <c r="S395" s="265"/>
      <c r="T395" s="259"/>
      <c r="U395" s="260"/>
      <c r="V395" s="80"/>
      <c r="W395" s="65"/>
      <c r="X395" s="65"/>
      <c r="Y395" s="81"/>
      <c r="Z395" s="81"/>
      <c r="AA395" s="290"/>
      <c r="AB395" s="83"/>
      <c r="AC395" s="84"/>
      <c r="AD395" s="157"/>
      <c r="AE395" s="158"/>
      <c r="AF395" s="92">
        <v>0</v>
      </c>
      <c r="AG395" s="93">
        <v>10</v>
      </c>
      <c r="AH395" s="80"/>
      <c r="AI395" s="65"/>
      <c r="AJ395" s="65"/>
      <c r="AK395" s="81"/>
      <c r="AL395" s="81"/>
      <c r="AM395" s="290"/>
      <c r="AN395" s="83"/>
      <c r="AO395" s="84"/>
      <c r="AP395" s="157"/>
      <c r="AR395" s="85"/>
      <c r="AS395" s="159"/>
      <c r="AT395" s="50"/>
    </row>
    <row r="396" spans="1:46" ht="140.25" hidden="1" outlineLevel="1" x14ac:dyDescent="0.2">
      <c r="A396" s="58"/>
      <c r="B396" s="289"/>
      <c r="C396" s="75"/>
      <c r="D396" s="88" t="s">
        <v>574</v>
      </c>
      <c r="E396" s="103" t="s">
        <v>575</v>
      </c>
      <c r="F396" s="157"/>
      <c r="G396" s="265"/>
      <c r="H396" s="259"/>
      <c r="I396" s="260"/>
      <c r="J396" s="132"/>
      <c r="K396" s="65"/>
      <c r="L396" s="65"/>
      <c r="M396" s="81"/>
      <c r="N396" s="81"/>
      <c r="O396" s="290"/>
      <c r="P396" s="83"/>
      <c r="Q396" s="84"/>
      <c r="R396" s="157"/>
      <c r="S396" s="265"/>
      <c r="T396" s="259"/>
      <c r="U396" s="260"/>
      <c r="V396" s="80"/>
      <c r="W396" s="65"/>
      <c r="X396" s="65"/>
      <c r="Y396" s="81"/>
      <c r="Z396" s="81"/>
      <c r="AA396" s="290"/>
      <c r="AB396" s="83"/>
      <c r="AC396" s="84"/>
      <c r="AD396" s="157"/>
      <c r="AE396" s="158"/>
      <c r="AF396" s="92">
        <v>0</v>
      </c>
      <c r="AG396" s="93">
        <v>15</v>
      </c>
      <c r="AH396" s="80"/>
      <c r="AI396" s="65"/>
      <c r="AJ396" s="65"/>
      <c r="AK396" s="81"/>
      <c r="AL396" s="81"/>
      <c r="AM396" s="290"/>
      <c r="AN396" s="83"/>
      <c r="AO396" s="84"/>
      <c r="AP396" s="157"/>
      <c r="AR396" s="85"/>
      <c r="AS396" s="159"/>
      <c r="AT396" s="50"/>
    </row>
    <row r="397" spans="1:46" ht="12.75" hidden="1" customHeight="1" outlineLevel="1" x14ac:dyDescent="0.2">
      <c r="A397" s="58"/>
      <c r="B397" s="289"/>
      <c r="C397" s="75" t="s">
        <v>141</v>
      </c>
      <c r="D397" s="95" t="s">
        <v>576</v>
      </c>
      <c r="E397" s="96"/>
      <c r="F397" s="97"/>
      <c r="G397" s="78">
        <f>SUM(H398:H400)</f>
        <v>0</v>
      </c>
      <c r="H397" s="64"/>
      <c r="I397" s="65">
        <v>10</v>
      </c>
      <c r="J397" s="132"/>
      <c r="K397" s="65"/>
      <c r="L397" s="65"/>
      <c r="M397" s="81"/>
      <c r="N397" s="81"/>
      <c r="O397" s="290"/>
      <c r="P397" s="83"/>
      <c r="Q397" s="84"/>
      <c r="R397" s="97"/>
      <c r="S397" s="78">
        <f>SUM(T398:T400)</f>
        <v>0</v>
      </c>
      <c r="T397" s="64"/>
      <c r="U397" s="65">
        <v>10</v>
      </c>
      <c r="V397" s="80"/>
      <c r="W397" s="65"/>
      <c r="X397" s="65"/>
      <c r="Y397" s="81"/>
      <c r="Z397" s="81"/>
      <c r="AA397" s="290"/>
      <c r="AB397" s="83"/>
      <c r="AC397" s="84"/>
      <c r="AD397" s="97"/>
      <c r="AE397" s="78">
        <f>SUM(AF398:AF400)</f>
        <v>0</v>
      </c>
      <c r="AF397" s="64"/>
      <c r="AG397" s="65">
        <v>10</v>
      </c>
      <c r="AH397" s="80"/>
      <c r="AI397" s="65"/>
      <c r="AJ397" s="65"/>
      <c r="AK397" s="81"/>
      <c r="AL397" s="81"/>
      <c r="AM397" s="290"/>
      <c r="AN397" s="83"/>
      <c r="AO397" s="84"/>
      <c r="AP397" s="97"/>
      <c r="AR397" s="85"/>
      <c r="AS397" s="98"/>
      <c r="AT397" s="50"/>
    </row>
    <row r="398" spans="1:46" ht="81" hidden="1" customHeight="1" outlineLevel="1" x14ac:dyDescent="0.2">
      <c r="A398" s="58"/>
      <c r="B398" s="289"/>
      <c r="C398" s="75"/>
      <c r="D398" s="88" t="s">
        <v>143</v>
      </c>
      <c r="E398" s="103" t="s">
        <v>577</v>
      </c>
      <c r="F398" s="157"/>
      <c r="G398" s="158"/>
      <c r="H398" s="92">
        <v>0</v>
      </c>
      <c r="I398" s="93">
        <v>5</v>
      </c>
      <c r="J398" s="132"/>
      <c r="K398" s="65"/>
      <c r="L398" s="65"/>
      <c r="M398" s="81"/>
      <c r="N398" s="81"/>
      <c r="O398" s="290"/>
      <c r="P398" s="83"/>
      <c r="Q398" s="84"/>
      <c r="R398" s="157"/>
      <c r="S398" s="158"/>
      <c r="T398" s="92">
        <v>0</v>
      </c>
      <c r="U398" s="93">
        <v>5</v>
      </c>
      <c r="V398" s="80"/>
      <c r="W398" s="65"/>
      <c r="X398" s="65"/>
      <c r="Y398" s="81"/>
      <c r="Z398" s="81"/>
      <c r="AA398" s="290"/>
      <c r="AB398" s="83"/>
      <c r="AC398" s="84"/>
      <c r="AD398" s="157"/>
      <c r="AE398" s="158"/>
      <c r="AF398" s="92">
        <v>0</v>
      </c>
      <c r="AG398" s="93">
        <v>5</v>
      </c>
      <c r="AH398" s="80"/>
      <c r="AI398" s="65"/>
      <c r="AJ398" s="65"/>
      <c r="AK398" s="81"/>
      <c r="AL398" s="81"/>
      <c r="AM398" s="290"/>
      <c r="AN398" s="83"/>
      <c r="AO398" s="84"/>
      <c r="AP398" s="157"/>
      <c r="AR398" s="85"/>
      <c r="AS398" s="159"/>
      <c r="AT398" s="50"/>
    </row>
    <row r="399" spans="1:46" ht="105" hidden="1" customHeight="1" outlineLevel="1" x14ac:dyDescent="0.2">
      <c r="A399" s="58"/>
      <c r="B399" s="289"/>
      <c r="C399" s="75"/>
      <c r="D399" s="88" t="s">
        <v>145</v>
      </c>
      <c r="E399" s="103" t="s">
        <v>578</v>
      </c>
      <c r="F399" s="157"/>
      <c r="G399" s="158"/>
      <c r="H399" s="92">
        <v>0</v>
      </c>
      <c r="I399" s="93">
        <v>5</v>
      </c>
      <c r="J399" s="132"/>
      <c r="K399" s="65"/>
      <c r="L399" s="65"/>
      <c r="M399" s="81"/>
      <c r="N399" s="81"/>
      <c r="O399" s="290"/>
      <c r="P399" s="83"/>
      <c r="Q399" s="84"/>
      <c r="R399" s="157"/>
      <c r="S399" s="158"/>
      <c r="T399" s="92">
        <v>0</v>
      </c>
      <c r="U399" s="93">
        <v>5</v>
      </c>
      <c r="V399" s="80"/>
      <c r="W399" s="65"/>
      <c r="X399" s="65"/>
      <c r="Y399" s="81"/>
      <c r="Z399" s="81"/>
      <c r="AA399" s="290"/>
      <c r="AB399" s="83"/>
      <c r="AC399" s="84"/>
      <c r="AD399" s="157"/>
      <c r="AE399" s="158"/>
      <c r="AF399" s="92">
        <v>0</v>
      </c>
      <c r="AG399" s="93">
        <v>5</v>
      </c>
      <c r="AH399" s="80"/>
      <c r="AI399" s="65"/>
      <c r="AJ399" s="65"/>
      <c r="AK399" s="81"/>
      <c r="AL399" s="81"/>
      <c r="AM399" s="290"/>
      <c r="AN399" s="83"/>
      <c r="AO399" s="84"/>
      <c r="AP399" s="157"/>
      <c r="AR399" s="85"/>
      <c r="AS399" s="159"/>
      <c r="AT399" s="50"/>
    </row>
    <row r="400" spans="1:46" ht="87.75" hidden="1" customHeight="1" outlineLevel="1" x14ac:dyDescent="0.2">
      <c r="A400" s="58"/>
      <c r="B400" s="289"/>
      <c r="C400" s="117"/>
      <c r="D400" s="118" t="s">
        <v>147</v>
      </c>
      <c r="E400" s="300" t="s">
        <v>579</v>
      </c>
      <c r="F400" s="194"/>
      <c r="G400" s="195"/>
      <c r="H400" s="92">
        <v>0</v>
      </c>
      <c r="I400" s="301">
        <v>10</v>
      </c>
      <c r="J400" s="132"/>
      <c r="K400" s="65"/>
      <c r="L400" s="65"/>
      <c r="M400" s="81"/>
      <c r="N400" s="81"/>
      <c r="O400" s="290"/>
      <c r="P400" s="83"/>
      <c r="Q400" s="84"/>
      <c r="R400" s="194"/>
      <c r="S400" s="195"/>
      <c r="T400" s="92">
        <v>0</v>
      </c>
      <c r="U400" s="301">
        <v>10</v>
      </c>
      <c r="V400" s="80"/>
      <c r="W400" s="65"/>
      <c r="X400" s="65"/>
      <c r="Y400" s="81"/>
      <c r="Z400" s="81"/>
      <c r="AA400" s="290"/>
      <c r="AB400" s="83"/>
      <c r="AC400" s="84"/>
      <c r="AD400" s="194"/>
      <c r="AE400" s="195"/>
      <c r="AF400" s="92">
        <v>0</v>
      </c>
      <c r="AG400" s="301">
        <v>10</v>
      </c>
      <c r="AH400" s="80"/>
      <c r="AI400" s="65"/>
      <c r="AJ400" s="65"/>
      <c r="AK400" s="81"/>
      <c r="AL400" s="81"/>
      <c r="AM400" s="290"/>
      <c r="AN400" s="83"/>
      <c r="AO400" s="84"/>
      <c r="AP400" s="194"/>
      <c r="AR400" s="85"/>
      <c r="AS400" s="196"/>
      <c r="AT400" s="104"/>
    </row>
    <row r="401" spans="1:46" s="10" customFormat="1" ht="21.95" customHeight="1" collapsed="1" x14ac:dyDescent="0.25">
      <c r="A401" s="58">
        <v>29</v>
      </c>
      <c r="B401" s="302" t="s">
        <v>580</v>
      </c>
      <c r="C401" s="286" t="s">
        <v>581</v>
      </c>
      <c r="D401" s="303"/>
      <c r="E401" s="304"/>
      <c r="F401" s="72"/>
      <c r="G401" s="287">
        <f>SUM(G402:G422)</f>
        <v>0</v>
      </c>
      <c r="H401" s="64"/>
      <c r="I401" s="65">
        <v>100</v>
      </c>
      <c r="J401" s="65">
        <v>2</v>
      </c>
      <c r="K401" s="65">
        <f>G401*J401</f>
        <v>0</v>
      </c>
      <c r="L401" s="65">
        <f>I401*J401</f>
        <v>200</v>
      </c>
      <c r="M401" s="81"/>
      <c r="N401" s="81"/>
      <c r="O401" s="290"/>
      <c r="P401" s="83"/>
      <c r="Q401" s="84"/>
      <c r="R401" s="62"/>
      <c r="S401" s="287">
        <f>SUM(S402:S422)</f>
        <v>0</v>
      </c>
      <c r="T401" s="64"/>
      <c r="U401" s="65">
        <v>100</v>
      </c>
      <c r="V401" s="65">
        <v>2</v>
      </c>
      <c r="W401" s="65">
        <f>S401*V401</f>
        <v>0</v>
      </c>
      <c r="X401" s="65">
        <f>U401*V401</f>
        <v>200</v>
      </c>
      <c r="Y401" s="81"/>
      <c r="Z401" s="81"/>
      <c r="AA401" s="290"/>
      <c r="AB401" s="83"/>
      <c r="AC401" s="84"/>
      <c r="AD401" s="62"/>
      <c r="AE401" s="287">
        <f>SUM(AE402:AE422)</f>
        <v>0</v>
      </c>
      <c r="AF401" s="64"/>
      <c r="AG401" s="65">
        <v>100</v>
      </c>
      <c r="AH401" s="65">
        <v>3</v>
      </c>
      <c r="AI401" s="65">
        <f>AE401*AH401</f>
        <v>0</v>
      </c>
      <c r="AJ401" s="65">
        <f>AG401*AH401</f>
        <v>300</v>
      </c>
      <c r="AK401" s="81"/>
      <c r="AL401" s="81"/>
      <c r="AM401" s="290"/>
      <c r="AN401" s="83"/>
      <c r="AO401" s="84"/>
      <c r="AP401" s="62"/>
      <c r="AQ401" s="70"/>
      <c r="AR401" s="85"/>
      <c r="AS401" s="72"/>
      <c r="AT401" s="73"/>
    </row>
    <row r="402" spans="1:46" ht="12.75" hidden="1" customHeight="1" outlineLevel="1" x14ac:dyDescent="0.2">
      <c r="A402" s="58"/>
      <c r="B402" s="289"/>
      <c r="C402" s="121" t="s">
        <v>77</v>
      </c>
      <c r="D402" s="95" t="s">
        <v>582</v>
      </c>
      <c r="E402" s="305"/>
      <c r="F402" s="97"/>
      <c r="G402" s="78">
        <f>SUM(H403:H404)</f>
        <v>0</v>
      </c>
      <c r="H402" s="79"/>
      <c r="I402" s="65">
        <v>15</v>
      </c>
      <c r="J402" s="132"/>
      <c r="K402" s="65"/>
      <c r="L402" s="65"/>
      <c r="M402" s="81"/>
      <c r="N402" s="81"/>
      <c r="O402" s="290"/>
      <c r="P402" s="83"/>
      <c r="Q402" s="84"/>
      <c r="R402" s="97"/>
      <c r="S402" s="78">
        <f>SUM(T403:T404)</f>
        <v>0</v>
      </c>
      <c r="T402" s="79"/>
      <c r="U402" s="65">
        <v>15</v>
      </c>
      <c r="V402" s="80"/>
      <c r="W402" s="65"/>
      <c r="X402" s="65"/>
      <c r="Y402" s="81"/>
      <c r="Z402" s="81"/>
      <c r="AA402" s="290"/>
      <c r="AB402" s="83"/>
      <c r="AC402" s="84"/>
      <c r="AD402" s="97"/>
      <c r="AE402" s="78">
        <f>SUM(AF403:AF404)</f>
        <v>0</v>
      </c>
      <c r="AF402" s="79"/>
      <c r="AG402" s="65">
        <v>15</v>
      </c>
      <c r="AH402" s="80"/>
      <c r="AI402" s="65"/>
      <c r="AJ402" s="65"/>
      <c r="AK402" s="81"/>
      <c r="AL402" s="81"/>
      <c r="AM402" s="290"/>
      <c r="AN402" s="83"/>
      <c r="AO402" s="84"/>
      <c r="AP402" s="97"/>
      <c r="AR402" s="85"/>
      <c r="AS402" s="98"/>
      <c r="AT402" s="87"/>
    </row>
    <row r="403" spans="1:46" ht="25.5" hidden="1" customHeight="1" outlineLevel="1" x14ac:dyDescent="0.2">
      <c r="A403" s="58"/>
      <c r="B403" s="289"/>
      <c r="C403" s="75"/>
      <c r="D403" s="130" t="s">
        <v>110</v>
      </c>
      <c r="E403" s="103" t="s">
        <v>583</v>
      </c>
      <c r="F403" s="194"/>
      <c r="G403" s="195"/>
      <c r="H403" s="92">
        <v>0</v>
      </c>
      <c r="I403" s="93">
        <v>10</v>
      </c>
      <c r="J403" s="132"/>
      <c r="K403" s="65"/>
      <c r="L403" s="65"/>
      <c r="M403" s="81"/>
      <c r="N403" s="81"/>
      <c r="O403" s="290"/>
      <c r="P403" s="83"/>
      <c r="Q403" s="84"/>
      <c r="R403" s="194"/>
      <c r="S403" s="195"/>
      <c r="T403" s="92">
        <v>0</v>
      </c>
      <c r="U403" s="93">
        <v>10</v>
      </c>
      <c r="V403" s="80"/>
      <c r="W403" s="65"/>
      <c r="X403" s="65"/>
      <c r="Y403" s="81"/>
      <c r="Z403" s="81"/>
      <c r="AA403" s="290"/>
      <c r="AB403" s="83"/>
      <c r="AC403" s="84"/>
      <c r="AD403" s="194"/>
      <c r="AE403" s="195"/>
      <c r="AF403" s="92">
        <v>0</v>
      </c>
      <c r="AG403" s="93">
        <v>10</v>
      </c>
      <c r="AH403" s="80"/>
      <c r="AI403" s="65"/>
      <c r="AJ403" s="65"/>
      <c r="AK403" s="81"/>
      <c r="AL403" s="81"/>
      <c r="AM403" s="290"/>
      <c r="AN403" s="83"/>
      <c r="AO403" s="84"/>
      <c r="AP403" s="194"/>
      <c r="AR403" s="85"/>
      <c r="AS403" s="196"/>
      <c r="AT403" s="50"/>
    </row>
    <row r="404" spans="1:46" ht="25.5" hidden="1" customHeight="1" outlineLevel="1" x14ac:dyDescent="0.2">
      <c r="A404" s="58"/>
      <c r="B404" s="289"/>
      <c r="C404" s="75"/>
      <c r="D404" s="130" t="s">
        <v>79</v>
      </c>
      <c r="E404" s="306" t="s">
        <v>584</v>
      </c>
      <c r="F404" s="157"/>
      <c r="G404" s="158"/>
      <c r="H404" s="92">
        <v>0</v>
      </c>
      <c r="I404" s="93">
        <v>5</v>
      </c>
      <c r="J404" s="132"/>
      <c r="K404" s="65"/>
      <c r="L404" s="65"/>
      <c r="M404" s="81"/>
      <c r="N404" s="81"/>
      <c r="O404" s="290"/>
      <c r="P404" s="83"/>
      <c r="Q404" s="84"/>
      <c r="R404" s="157"/>
      <c r="S404" s="158"/>
      <c r="T404" s="92">
        <v>0</v>
      </c>
      <c r="U404" s="93">
        <v>5</v>
      </c>
      <c r="V404" s="80"/>
      <c r="W404" s="65"/>
      <c r="X404" s="65"/>
      <c r="Y404" s="81"/>
      <c r="Z404" s="81"/>
      <c r="AA404" s="290"/>
      <c r="AB404" s="83"/>
      <c r="AC404" s="84"/>
      <c r="AD404" s="157"/>
      <c r="AE404" s="158"/>
      <c r="AF404" s="92">
        <v>0</v>
      </c>
      <c r="AG404" s="93">
        <v>5</v>
      </c>
      <c r="AH404" s="80"/>
      <c r="AI404" s="65"/>
      <c r="AJ404" s="65"/>
      <c r="AK404" s="81"/>
      <c r="AL404" s="81"/>
      <c r="AM404" s="290"/>
      <c r="AN404" s="83"/>
      <c r="AO404" s="84"/>
      <c r="AP404" s="157"/>
      <c r="AR404" s="85"/>
      <c r="AS404" s="159"/>
      <c r="AT404" s="50"/>
    </row>
    <row r="405" spans="1:46" ht="12.75" hidden="1" customHeight="1" outlineLevel="1" x14ac:dyDescent="0.2">
      <c r="A405" s="58"/>
      <c r="B405" s="289"/>
      <c r="C405" s="75" t="s">
        <v>83</v>
      </c>
      <c r="D405" s="95" t="s">
        <v>585</v>
      </c>
      <c r="E405" s="307"/>
      <c r="F405" s="97"/>
      <c r="G405" s="78">
        <f>SUM(H406:H407)</f>
        <v>0</v>
      </c>
      <c r="H405" s="64"/>
      <c r="I405" s="65">
        <v>20</v>
      </c>
      <c r="J405" s="132"/>
      <c r="K405" s="65"/>
      <c r="L405" s="65"/>
      <c r="M405" s="81"/>
      <c r="N405" s="81"/>
      <c r="O405" s="290"/>
      <c r="P405" s="83"/>
      <c r="Q405" s="84"/>
      <c r="R405" s="97"/>
      <c r="S405" s="78">
        <f>SUM(T406:T407)</f>
        <v>0</v>
      </c>
      <c r="T405" s="64"/>
      <c r="U405" s="65">
        <v>20</v>
      </c>
      <c r="V405" s="80"/>
      <c r="W405" s="65"/>
      <c r="X405" s="65"/>
      <c r="Y405" s="81"/>
      <c r="Z405" s="81"/>
      <c r="AA405" s="290"/>
      <c r="AB405" s="83"/>
      <c r="AC405" s="84"/>
      <c r="AD405" s="97"/>
      <c r="AE405" s="78">
        <f>SUM(AF406:AF407)</f>
        <v>0</v>
      </c>
      <c r="AF405" s="64"/>
      <c r="AG405" s="65">
        <v>20</v>
      </c>
      <c r="AH405" s="80"/>
      <c r="AI405" s="65"/>
      <c r="AJ405" s="65"/>
      <c r="AK405" s="81"/>
      <c r="AL405" s="81"/>
      <c r="AM405" s="290"/>
      <c r="AN405" s="83"/>
      <c r="AO405" s="84"/>
      <c r="AP405" s="97"/>
      <c r="AR405" s="85"/>
      <c r="AS405" s="98"/>
      <c r="AT405" s="50"/>
    </row>
    <row r="406" spans="1:46" ht="38.25" hidden="1" customHeight="1" outlineLevel="1" x14ac:dyDescent="0.2">
      <c r="A406" s="58"/>
      <c r="B406" s="289"/>
      <c r="C406" s="75"/>
      <c r="D406" s="130" t="s">
        <v>85</v>
      </c>
      <c r="E406" s="306" t="s">
        <v>586</v>
      </c>
      <c r="F406" s="157"/>
      <c r="G406" s="158"/>
      <c r="H406" s="92">
        <v>0</v>
      </c>
      <c r="I406" s="93">
        <v>10</v>
      </c>
      <c r="J406" s="132"/>
      <c r="K406" s="65"/>
      <c r="L406" s="65"/>
      <c r="M406" s="81"/>
      <c r="N406" s="81"/>
      <c r="O406" s="290"/>
      <c r="P406" s="83"/>
      <c r="Q406" s="84"/>
      <c r="R406" s="157"/>
      <c r="S406" s="158"/>
      <c r="T406" s="92">
        <v>0</v>
      </c>
      <c r="U406" s="93">
        <v>10</v>
      </c>
      <c r="V406" s="80"/>
      <c r="W406" s="65"/>
      <c r="X406" s="65"/>
      <c r="Y406" s="81"/>
      <c r="Z406" s="81"/>
      <c r="AA406" s="290"/>
      <c r="AB406" s="83"/>
      <c r="AC406" s="84"/>
      <c r="AD406" s="157"/>
      <c r="AE406" s="158"/>
      <c r="AF406" s="92">
        <v>0</v>
      </c>
      <c r="AG406" s="93">
        <v>10</v>
      </c>
      <c r="AH406" s="80"/>
      <c r="AI406" s="65"/>
      <c r="AJ406" s="65"/>
      <c r="AK406" s="81"/>
      <c r="AL406" s="81"/>
      <c r="AM406" s="290"/>
      <c r="AN406" s="83"/>
      <c r="AO406" s="84"/>
      <c r="AP406" s="157"/>
      <c r="AR406" s="85"/>
      <c r="AS406" s="159"/>
      <c r="AT406" s="50"/>
    </row>
    <row r="407" spans="1:46" ht="38.25" hidden="1" customHeight="1" outlineLevel="1" x14ac:dyDescent="0.2">
      <c r="A407" s="58"/>
      <c r="B407" s="289"/>
      <c r="C407" s="75"/>
      <c r="D407" s="130" t="s">
        <v>87</v>
      </c>
      <c r="E407" s="306" t="s">
        <v>587</v>
      </c>
      <c r="F407" s="194"/>
      <c r="G407" s="195"/>
      <c r="H407" s="92">
        <v>0</v>
      </c>
      <c r="I407" s="93">
        <v>10</v>
      </c>
      <c r="J407" s="132"/>
      <c r="K407" s="65"/>
      <c r="L407" s="65"/>
      <c r="M407" s="81"/>
      <c r="N407" s="81"/>
      <c r="O407" s="290"/>
      <c r="P407" s="83"/>
      <c r="Q407" s="84"/>
      <c r="R407" s="194"/>
      <c r="S407" s="195"/>
      <c r="T407" s="92">
        <v>0</v>
      </c>
      <c r="U407" s="93">
        <v>10</v>
      </c>
      <c r="V407" s="80"/>
      <c r="W407" s="65"/>
      <c r="X407" s="65"/>
      <c r="Y407" s="81"/>
      <c r="Z407" s="81"/>
      <c r="AA407" s="290"/>
      <c r="AB407" s="83"/>
      <c r="AC407" s="84"/>
      <c r="AD407" s="194"/>
      <c r="AE407" s="195"/>
      <c r="AF407" s="92">
        <v>0</v>
      </c>
      <c r="AG407" s="93">
        <v>10</v>
      </c>
      <c r="AH407" s="80"/>
      <c r="AI407" s="65"/>
      <c r="AJ407" s="65"/>
      <c r="AK407" s="81"/>
      <c r="AL407" s="81"/>
      <c r="AM407" s="290"/>
      <c r="AN407" s="83"/>
      <c r="AO407" s="84"/>
      <c r="AP407" s="194"/>
      <c r="AR407" s="85"/>
      <c r="AS407" s="196"/>
      <c r="AT407" s="50"/>
    </row>
    <row r="408" spans="1:46" ht="12.75" hidden="1" customHeight="1" outlineLevel="1" x14ac:dyDescent="0.2">
      <c r="A408" s="58"/>
      <c r="B408" s="289"/>
      <c r="C408" s="75" t="s">
        <v>95</v>
      </c>
      <c r="D408" s="95" t="s">
        <v>588</v>
      </c>
      <c r="E408" s="307"/>
      <c r="F408" s="97"/>
      <c r="G408" s="78">
        <f>SUM(H409:H411)</f>
        <v>0</v>
      </c>
      <c r="H408" s="64"/>
      <c r="I408" s="65">
        <v>20</v>
      </c>
      <c r="J408" s="132"/>
      <c r="K408" s="65"/>
      <c r="L408" s="65"/>
      <c r="M408" s="81"/>
      <c r="N408" s="81"/>
      <c r="O408" s="290"/>
      <c r="P408" s="83"/>
      <c r="Q408" s="84"/>
      <c r="R408" s="97"/>
      <c r="S408" s="78">
        <f>SUM(T409:T411)</f>
        <v>0</v>
      </c>
      <c r="T408" s="64"/>
      <c r="U408" s="65">
        <v>20</v>
      </c>
      <c r="V408" s="80"/>
      <c r="W408" s="65"/>
      <c r="X408" s="65"/>
      <c r="Y408" s="81"/>
      <c r="Z408" s="81"/>
      <c r="AA408" s="290"/>
      <c r="AB408" s="83"/>
      <c r="AC408" s="84"/>
      <c r="AD408" s="97"/>
      <c r="AE408" s="78">
        <f>SUM(AF409:AF411)</f>
        <v>0</v>
      </c>
      <c r="AF408" s="64"/>
      <c r="AG408" s="65">
        <v>20</v>
      </c>
      <c r="AH408" s="80"/>
      <c r="AI408" s="65"/>
      <c r="AJ408" s="65"/>
      <c r="AK408" s="81"/>
      <c r="AL408" s="81"/>
      <c r="AM408" s="290"/>
      <c r="AN408" s="83"/>
      <c r="AO408" s="84"/>
      <c r="AP408" s="97"/>
      <c r="AR408" s="85"/>
      <c r="AS408" s="98"/>
      <c r="AT408" s="50"/>
    </row>
    <row r="409" spans="1:46" ht="25.5" hidden="1" customHeight="1" outlineLevel="1" x14ac:dyDescent="0.2">
      <c r="A409" s="58"/>
      <c r="B409" s="289"/>
      <c r="C409" s="75"/>
      <c r="D409" s="130" t="s">
        <v>133</v>
      </c>
      <c r="E409" s="306" t="s">
        <v>589</v>
      </c>
      <c r="F409" s="157"/>
      <c r="G409" s="158"/>
      <c r="H409" s="92">
        <v>0</v>
      </c>
      <c r="I409" s="93">
        <v>10</v>
      </c>
      <c r="J409" s="132"/>
      <c r="K409" s="65"/>
      <c r="L409" s="65"/>
      <c r="M409" s="81"/>
      <c r="N409" s="81"/>
      <c r="O409" s="290"/>
      <c r="P409" s="83"/>
      <c r="Q409" s="84"/>
      <c r="R409" s="157"/>
      <c r="S409" s="158"/>
      <c r="T409" s="92">
        <v>0</v>
      </c>
      <c r="U409" s="93">
        <v>10</v>
      </c>
      <c r="V409" s="80"/>
      <c r="W409" s="65"/>
      <c r="X409" s="65"/>
      <c r="Y409" s="81"/>
      <c r="Z409" s="81"/>
      <c r="AA409" s="290"/>
      <c r="AB409" s="83"/>
      <c r="AC409" s="84"/>
      <c r="AD409" s="157"/>
      <c r="AE409" s="158"/>
      <c r="AF409" s="92">
        <v>0</v>
      </c>
      <c r="AG409" s="93">
        <v>10</v>
      </c>
      <c r="AH409" s="80"/>
      <c r="AI409" s="65"/>
      <c r="AJ409" s="65"/>
      <c r="AK409" s="81"/>
      <c r="AL409" s="81"/>
      <c r="AM409" s="290"/>
      <c r="AN409" s="83"/>
      <c r="AO409" s="84"/>
      <c r="AP409" s="157"/>
      <c r="AR409" s="85"/>
      <c r="AS409" s="159"/>
      <c r="AT409" s="50"/>
    </row>
    <row r="410" spans="1:46" ht="25.5" hidden="1" customHeight="1" outlineLevel="1" x14ac:dyDescent="0.2">
      <c r="A410" s="58"/>
      <c r="B410" s="289"/>
      <c r="C410" s="75"/>
      <c r="D410" s="130" t="s">
        <v>105</v>
      </c>
      <c r="E410" s="306" t="s">
        <v>590</v>
      </c>
      <c r="F410" s="194"/>
      <c r="G410" s="195"/>
      <c r="H410" s="92">
        <v>0</v>
      </c>
      <c r="I410" s="93">
        <v>5</v>
      </c>
      <c r="J410" s="132"/>
      <c r="K410" s="65"/>
      <c r="L410" s="65"/>
      <c r="M410" s="81"/>
      <c r="N410" s="81"/>
      <c r="O410" s="290"/>
      <c r="P410" s="83"/>
      <c r="Q410" s="84"/>
      <c r="R410" s="194"/>
      <c r="S410" s="195"/>
      <c r="T410" s="92">
        <v>0</v>
      </c>
      <c r="U410" s="93">
        <v>5</v>
      </c>
      <c r="V410" s="80"/>
      <c r="W410" s="65"/>
      <c r="X410" s="65"/>
      <c r="Y410" s="81"/>
      <c r="Z410" s="81"/>
      <c r="AA410" s="290"/>
      <c r="AB410" s="83"/>
      <c r="AC410" s="84"/>
      <c r="AD410" s="194"/>
      <c r="AE410" s="195"/>
      <c r="AF410" s="92">
        <v>0</v>
      </c>
      <c r="AG410" s="93">
        <v>5</v>
      </c>
      <c r="AH410" s="80"/>
      <c r="AI410" s="65"/>
      <c r="AJ410" s="65"/>
      <c r="AK410" s="81"/>
      <c r="AL410" s="81"/>
      <c r="AM410" s="290"/>
      <c r="AN410" s="83"/>
      <c r="AO410" s="84"/>
      <c r="AP410" s="194"/>
      <c r="AR410" s="85"/>
      <c r="AS410" s="196"/>
      <c r="AT410" s="50"/>
    </row>
    <row r="411" spans="1:46" ht="25.5" hidden="1" customHeight="1" outlineLevel="1" x14ac:dyDescent="0.2">
      <c r="A411" s="58"/>
      <c r="B411" s="289"/>
      <c r="C411" s="75"/>
      <c r="D411" s="130" t="s">
        <v>136</v>
      </c>
      <c r="E411" s="306" t="s">
        <v>591</v>
      </c>
      <c r="F411" s="194"/>
      <c r="G411" s="195"/>
      <c r="H411" s="92">
        <v>0</v>
      </c>
      <c r="I411" s="93">
        <v>5</v>
      </c>
      <c r="J411" s="132"/>
      <c r="K411" s="65"/>
      <c r="L411" s="65"/>
      <c r="M411" s="81"/>
      <c r="N411" s="81"/>
      <c r="O411" s="290"/>
      <c r="P411" s="83"/>
      <c r="Q411" s="84"/>
      <c r="R411" s="194"/>
      <c r="S411" s="195"/>
      <c r="T411" s="92">
        <v>0</v>
      </c>
      <c r="U411" s="93">
        <v>5</v>
      </c>
      <c r="V411" s="80"/>
      <c r="W411" s="65"/>
      <c r="X411" s="65"/>
      <c r="Y411" s="81"/>
      <c r="Z411" s="81"/>
      <c r="AA411" s="290"/>
      <c r="AB411" s="83"/>
      <c r="AC411" s="84"/>
      <c r="AD411" s="194"/>
      <c r="AE411" s="195"/>
      <c r="AF411" s="92">
        <v>0</v>
      </c>
      <c r="AG411" s="93">
        <v>5</v>
      </c>
      <c r="AH411" s="80"/>
      <c r="AI411" s="65"/>
      <c r="AJ411" s="65"/>
      <c r="AK411" s="81"/>
      <c r="AL411" s="81"/>
      <c r="AM411" s="290"/>
      <c r="AN411" s="83"/>
      <c r="AO411" s="84"/>
      <c r="AP411" s="194"/>
      <c r="AR411" s="85"/>
      <c r="AS411" s="196"/>
      <c r="AT411" s="50"/>
    </row>
    <row r="412" spans="1:46" ht="12.75" hidden="1" customHeight="1" outlineLevel="1" x14ac:dyDescent="0.2">
      <c r="A412" s="58"/>
      <c r="B412" s="289"/>
      <c r="C412" s="75" t="s">
        <v>138</v>
      </c>
      <c r="D412" s="95" t="s">
        <v>592</v>
      </c>
      <c r="E412" s="307"/>
      <c r="F412" s="223"/>
      <c r="G412" s="224">
        <f>SUM(H413:H414)</f>
        <v>0</v>
      </c>
      <c r="H412" s="64"/>
      <c r="I412" s="65">
        <v>10</v>
      </c>
      <c r="J412" s="132"/>
      <c r="K412" s="65"/>
      <c r="L412" s="65"/>
      <c r="M412" s="81"/>
      <c r="N412" s="81"/>
      <c r="O412" s="290"/>
      <c r="P412" s="83"/>
      <c r="Q412" s="84"/>
      <c r="R412" s="223"/>
      <c r="S412" s="224">
        <f>SUM(T413:T414)</f>
        <v>0</v>
      </c>
      <c r="T412" s="64"/>
      <c r="U412" s="65">
        <v>10</v>
      </c>
      <c r="V412" s="80"/>
      <c r="W412" s="65"/>
      <c r="X412" s="65"/>
      <c r="Y412" s="81"/>
      <c r="Z412" s="81"/>
      <c r="AA412" s="290"/>
      <c r="AB412" s="83"/>
      <c r="AC412" s="84"/>
      <c r="AD412" s="223"/>
      <c r="AE412" s="224">
        <f>SUM(AF413:AF414)</f>
        <v>0</v>
      </c>
      <c r="AF412" s="64"/>
      <c r="AG412" s="65">
        <v>10</v>
      </c>
      <c r="AH412" s="80"/>
      <c r="AI412" s="65"/>
      <c r="AJ412" s="65"/>
      <c r="AK412" s="81"/>
      <c r="AL412" s="81"/>
      <c r="AM412" s="290"/>
      <c r="AN412" s="83"/>
      <c r="AO412" s="84"/>
      <c r="AP412" s="223"/>
      <c r="AR412" s="85"/>
      <c r="AS412" s="225"/>
      <c r="AT412" s="50"/>
    </row>
    <row r="413" spans="1:46" ht="51" hidden="1" customHeight="1" outlineLevel="1" x14ac:dyDescent="0.2">
      <c r="A413" s="58"/>
      <c r="B413" s="289"/>
      <c r="C413" s="75"/>
      <c r="D413" s="130" t="s">
        <v>358</v>
      </c>
      <c r="E413" s="306" t="s">
        <v>593</v>
      </c>
      <c r="F413" s="157"/>
      <c r="G413" s="158"/>
      <c r="H413" s="92">
        <v>0</v>
      </c>
      <c r="I413" s="93">
        <v>5</v>
      </c>
      <c r="J413" s="132"/>
      <c r="K413" s="65"/>
      <c r="L413" s="65"/>
      <c r="M413" s="81"/>
      <c r="N413" s="81"/>
      <c r="O413" s="290"/>
      <c r="P413" s="83"/>
      <c r="Q413" s="84"/>
      <c r="R413" s="157"/>
      <c r="S413" s="158"/>
      <c r="T413" s="92">
        <v>0</v>
      </c>
      <c r="U413" s="93">
        <v>5</v>
      </c>
      <c r="V413" s="80"/>
      <c r="W413" s="65"/>
      <c r="X413" s="65"/>
      <c r="Y413" s="81"/>
      <c r="Z413" s="81"/>
      <c r="AA413" s="290"/>
      <c r="AB413" s="83"/>
      <c r="AC413" s="84"/>
      <c r="AD413" s="157"/>
      <c r="AE413" s="158"/>
      <c r="AF413" s="92">
        <v>0</v>
      </c>
      <c r="AG413" s="93">
        <v>5</v>
      </c>
      <c r="AH413" s="80"/>
      <c r="AI413" s="65"/>
      <c r="AJ413" s="65"/>
      <c r="AK413" s="81"/>
      <c r="AL413" s="81"/>
      <c r="AM413" s="290"/>
      <c r="AN413" s="83"/>
      <c r="AO413" s="84"/>
      <c r="AP413" s="157"/>
      <c r="AR413" s="85"/>
      <c r="AS413" s="159"/>
      <c r="AT413" s="50"/>
    </row>
    <row r="414" spans="1:46" ht="51" hidden="1" customHeight="1" outlineLevel="1" x14ac:dyDescent="0.2">
      <c r="A414" s="58"/>
      <c r="B414" s="289"/>
      <c r="C414" s="75"/>
      <c r="D414" s="130" t="s">
        <v>360</v>
      </c>
      <c r="E414" s="306" t="s">
        <v>594</v>
      </c>
      <c r="F414" s="194"/>
      <c r="G414" s="195"/>
      <c r="H414" s="185">
        <v>0</v>
      </c>
      <c r="I414" s="93">
        <v>5</v>
      </c>
      <c r="J414" s="132"/>
      <c r="K414" s="65"/>
      <c r="L414" s="65"/>
      <c r="M414" s="81"/>
      <c r="N414" s="81"/>
      <c r="O414" s="290"/>
      <c r="P414" s="83"/>
      <c r="Q414" s="84"/>
      <c r="R414" s="194"/>
      <c r="S414" s="195"/>
      <c r="T414" s="185">
        <v>0</v>
      </c>
      <c r="U414" s="93">
        <v>5</v>
      </c>
      <c r="V414" s="80"/>
      <c r="W414" s="65"/>
      <c r="X414" s="65"/>
      <c r="Y414" s="81"/>
      <c r="Z414" s="81"/>
      <c r="AA414" s="290"/>
      <c r="AB414" s="83"/>
      <c r="AC414" s="84"/>
      <c r="AD414" s="194"/>
      <c r="AE414" s="195"/>
      <c r="AF414" s="185">
        <v>0</v>
      </c>
      <c r="AG414" s="93">
        <v>5</v>
      </c>
      <c r="AH414" s="80"/>
      <c r="AI414" s="65"/>
      <c r="AJ414" s="65"/>
      <c r="AK414" s="81"/>
      <c r="AL414" s="81"/>
      <c r="AM414" s="290"/>
      <c r="AN414" s="83"/>
      <c r="AO414" s="84"/>
      <c r="AP414" s="194"/>
      <c r="AR414" s="85"/>
      <c r="AS414" s="196"/>
      <c r="AT414" s="50"/>
    </row>
    <row r="415" spans="1:46" ht="12.75" hidden="1" customHeight="1" outlineLevel="1" x14ac:dyDescent="0.2">
      <c r="A415" s="58"/>
      <c r="B415" s="289"/>
      <c r="C415" s="75" t="s">
        <v>141</v>
      </c>
      <c r="D415" s="95" t="s">
        <v>595</v>
      </c>
      <c r="E415" s="306"/>
      <c r="F415" s="97"/>
      <c r="G415" s="78">
        <f>SUM(H416:H417)</f>
        <v>0</v>
      </c>
      <c r="H415" s="64"/>
      <c r="I415" s="65">
        <v>15</v>
      </c>
      <c r="J415" s="132"/>
      <c r="K415" s="65"/>
      <c r="L415" s="65"/>
      <c r="M415" s="81"/>
      <c r="N415" s="81"/>
      <c r="O415" s="290"/>
      <c r="P415" s="83"/>
      <c r="Q415" s="84"/>
      <c r="R415" s="97"/>
      <c r="S415" s="78">
        <f>SUM(T416:T417)</f>
        <v>0</v>
      </c>
      <c r="T415" s="64"/>
      <c r="U415" s="65">
        <v>15</v>
      </c>
      <c r="V415" s="80"/>
      <c r="W415" s="65"/>
      <c r="X415" s="65"/>
      <c r="Y415" s="81"/>
      <c r="Z415" s="81"/>
      <c r="AA415" s="290"/>
      <c r="AB415" s="83"/>
      <c r="AC415" s="84"/>
      <c r="AD415" s="97"/>
      <c r="AE415" s="78">
        <f>SUM(AF416:AF417)</f>
        <v>0</v>
      </c>
      <c r="AF415" s="64"/>
      <c r="AG415" s="65">
        <v>15</v>
      </c>
      <c r="AH415" s="80"/>
      <c r="AI415" s="65"/>
      <c r="AJ415" s="65"/>
      <c r="AK415" s="81"/>
      <c r="AL415" s="81"/>
      <c r="AM415" s="290"/>
      <c r="AN415" s="83"/>
      <c r="AO415" s="84"/>
      <c r="AP415" s="97"/>
      <c r="AR415" s="85"/>
      <c r="AS415" s="98"/>
      <c r="AT415" s="50"/>
    </row>
    <row r="416" spans="1:46" ht="60.75" hidden="1" customHeight="1" outlineLevel="1" x14ac:dyDescent="0.2">
      <c r="A416" s="58"/>
      <c r="B416" s="289"/>
      <c r="C416" s="75"/>
      <c r="D416" s="130" t="s">
        <v>143</v>
      </c>
      <c r="E416" s="250" t="s">
        <v>596</v>
      </c>
      <c r="F416" s="157"/>
      <c r="G416" s="158"/>
      <c r="H416" s="92">
        <v>0</v>
      </c>
      <c r="I416" s="93">
        <v>5</v>
      </c>
      <c r="J416" s="132"/>
      <c r="K416" s="65"/>
      <c r="L416" s="65"/>
      <c r="M416" s="81"/>
      <c r="N416" s="81"/>
      <c r="O416" s="290"/>
      <c r="P416" s="83"/>
      <c r="Q416" s="84"/>
      <c r="R416" s="157"/>
      <c r="S416" s="158"/>
      <c r="T416" s="92">
        <v>0</v>
      </c>
      <c r="U416" s="93">
        <v>5</v>
      </c>
      <c r="V416" s="80"/>
      <c r="W416" s="65"/>
      <c r="X416" s="65"/>
      <c r="Y416" s="81"/>
      <c r="Z416" s="81"/>
      <c r="AA416" s="290"/>
      <c r="AB416" s="83"/>
      <c r="AC416" s="84"/>
      <c r="AD416" s="157"/>
      <c r="AE416" s="158"/>
      <c r="AF416" s="92">
        <v>0</v>
      </c>
      <c r="AG416" s="93">
        <v>5</v>
      </c>
      <c r="AH416" s="80"/>
      <c r="AI416" s="65"/>
      <c r="AJ416" s="65"/>
      <c r="AK416" s="81"/>
      <c r="AL416" s="81"/>
      <c r="AM416" s="290"/>
      <c r="AN416" s="83"/>
      <c r="AO416" s="84"/>
      <c r="AP416" s="157"/>
      <c r="AR416" s="85"/>
      <c r="AS416" s="159"/>
      <c r="AT416" s="50"/>
    </row>
    <row r="417" spans="1:46" ht="52.5" hidden="1" customHeight="1" outlineLevel="1" x14ac:dyDescent="0.2">
      <c r="A417" s="58"/>
      <c r="B417" s="289"/>
      <c r="C417" s="75"/>
      <c r="D417" s="130" t="s">
        <v>145</v>
      </c>
      <c r="E417" s="250" t="s">
        <v>597</v>
      </c>
      <c r="F417" s="157"/>
      <c r="G417" s="158"/>
      <c r="H417" s="92">
        <v>0</v>
      </c>
      <c r="I417" s="93">
        <v>10</v>
      </c>
      <c r="J417" s="132"/>
      <c r="K417" s="65"/>
      <c r="L417" s="65"/>
      <c r="M417" s="81"/>
      <c r="N417" s="81"/>
      <c r="O417" s="290"/>
      <c r="P417" s="83"/>
      <c r="Q417" s="84"/>
      <c r="R417" s="157"/>
      <c r="S417" s="158"/>
      <c r="T417" s="92">
        <v>0</v>
      </c>
      <c r="U417" s="93">
        <v>10</v>
      </c>
      <c r="V417" s="80"/>
      <c r="W417" s="65"/>
      <c r="X417" s="65"/>
      <c r="Y417" s="81"/>
      <c r="Z417" s="81"/>
      <c r="AA417" s="290"/>
      <c r="AB417" s="83"/>
      <c r="AC417" s="84"/>
      <c r="AD417" s="157"/>
      <c r="AE417" s="158"/>
      <c r="AF417" s="92">
        <v>0</v>
      </c>
      <c r="AG417" s="93">
        <v>10</v>
      </c>
      <c r="AH417" s="80"/>
      <c r="AI417" s="65"/>
      <c r="AJ417" s="65"/>
      <c r="AK417" s="81"/>
      <c r="AL417" s="81"/>
      <c r="AM417" s="290"/>
      <c r="AN417" s="83"/>
      <c r="AO417" s="84"/>
      <c r="AP417" s="157"/>
      <c r="AR417" s="85"/>
      <c r="AS417" s="159"/>
      <c r="AT417" s="104"/>
    </row>
    <row r="418" spans="1:46" ht="12.75" hidden="1" customHeight="1" outlineLevel="1" x14ac:dyDescent="0.2">
      <c r="A418" s="58"/>
      <c r="B418" s="289"/>
      <c r="C418" s="75" t="s">
        <v>312</v>
      </c>
      <c r="D418" s="95" t="s">
        <v>598</v>
      </c>
      <c r="E418" s="306"/>
      <c r="F418" s="97"/>
      <c r="G418" s="78">
        <f>SUM(H419:H422)</f>
        <v>0</v>
      </c>
      <c r="H418" s="64"/>
      <c r="I418" s="65">
        <v>20</v>
      </c>
      <c r="J418" s="132"/>
      <c r="K418" s="65"/>
      <c r="L418" s="65"/>
      <c r="M418" s="81"/>
      <c r="N418" s="81"/>
      <c r="O418" s="290"/>
      <c r="P418" s="83"/>
      <c r="Q418" s="84"/>
      <c r="R418" s="97"/>
      <c r="S418" s="78">
        <f>SUM(T419:T422)</f>
        <v>0</v>
      </c>
      <c r="T418" s="64"/>
      <c r="U418" s="65">
        <v>20</v>
      </c>
      <c r="V418" s="80"/>
      <c r="W418" s="65"/>
      <c r="X418" s="65"/>
      <c r="Y418" s="81"/>
      <c r="Z418" s="81"/>
      <c r="AA418" s="290"/>
      <c r="AB418" s="83"/>
      <c r="AC418" s="84"/>
      <c r="AD418" s="97"/>
      <c r="AE418" s="78">
        <f>SUM(AF419:AF422)</f>
        <v>0</v>
      </c>
      <c r="AF418" s="64"/>
      <c r="AG418" s="65">
        <v>20</v>
      </c>
      <c r="AH418" s="80"/>
      <c r="AI418" s="65"/>
      <c r="AJ418" s="65"/>
      <c r="AK418" s="81"/>
      <c r="AL418" s="81"/>
      <c r="AM418" s="290"/>
      <c r="AN418" s="83"/>
      <c r="AO418" s="84"/>
      <c r="AP418" s="97"/>
      <c r="AR418" s="85"/>
      <c r="AS418" s="98"/>
      <c r="AT418" s="50"/>
    </row>
    <row r="419" spans="1:46" ht="38.25" hidden="1" customHeight="1" outlineLevel="1" x14ac:dyDescent="0.2">
      <c r="A419" s="58"/>
      <c r="B419" s="289"/>
      <c r="C419" s="75"/>
      <c r="D419" s="130" t="s">
        <v>314</v>
      </c>
      <c r="E419" s="306" t="s">
        <v>599</v>
      </c>
      <c r="F419" s="157"/>
      <c r="G419" s="158"/>
      <c r="H419" s="92">
        <v>0</v>
      </c>
      <c r="I419" s="93">
        <v>5</v>
      </c>
      <c r="J419" s="132"/>
      <c r="K419" s="65"/>
      <c r="L419" s="65"/>
      <c r="M419" s="81"/>
      <c r="N419" s="81"/>
      <c r="O419" s="290"/>
      <c r="P419" s="83"/>
      <c r="Q419" s="84"/>
      <c r="R419" s="157"/>
      <c r="S419" s="158"/>
      <c r="T419" s="92">
        <v>0</v>
      </c>
      <c r="U419" s="93">
        <v>5</v>
      </c>
      <c r="V419" s="80"/>
      <c r="W419" s="65"/>
      <c r="X419" s="65"/>
      <c r="Y419" s="81"/>
      <c r="Z419" s="81"/>
      <c r="AA419" s="290"/>
      <c r="AB419" s="83"/>
      <c r="AC419" s="84"/>
      <c r="AD419" s="157"/>
      <c r="AE419" s="158"/>
      <c r="AF419" s="92">
        <v>0</v>
      </c>
      <c r="AG419" s="93">
        <v>5</v>
      </c>
      <c r="AH419" s="80"/>
      <c r="AI419" s="65"/>
      <c r="AJ419" s="65"/>
      <c r="AK419" s="81"/>
      <c r="AL419" s="81"/>
      <c r="AM419" s="290"/>
      <c r="AN419" s="83"/>
      <c r="AO419" s="84"/>
      <c r="AP419" s="157"/>
      <c r="AR419" s="85"/>
      <c r="AS419" s="159"/>
      <c r="AT419" s="50"/>
    </row>
    <row r="420" spans="1:46" ht="38.25" hidden="1" customHeight="1" outlineLevel="1" x14ac:dyDescent="0.2">
      <c r="A420" s="58"/>
      <c r="B420" s="289"/>
      <c r="C420" s="75"/>
      <c r="D420" s="130" t="s">
        <v>316</v>
      </c>
      <c r="E420" s="306" t="s">
        <v>600</v>
      </c>
      <c r="F420" s="157"/>
      <c r="G420" s="158"/>
      <c r="H420" s="92">
        <v>0</v>
      </c>
      <c r="I420" s="93">
        <v>5</v>
      </c>
      <c r="J420" s="132"/>
      <c r="K420" s="65"/>
      <c r="L420" s="65"/>
      <c r="M420" s="81"/>
      <c r="N420" s="81"/>
      <c r="O420" s="290"/>
      <c r="P420" s="83"/>
      <c r="Q420" s="84"/>
      <c r="R420" s="157"/>
      <c r="S420" s="158"/>
      <c r="T420" s="92">
        <v>0</v>
      </c>
      <c r="U420" s="93">
        <v>5</v>
      </c>
      <c r="V420" s="80"/>
      <c r="W420" s="65"/>
      <c r="X420" s="65"/>
      <c r="Y420" s="81"/>
      <c r="Z420" s="81"/>
      <c r="AA420" s="290"/>
      <c r="AB420" s="83"/>
      <c r="AC420" s="84"/>
      <c r="AD420" s="157"/>
      <c r="AE420" s="158"/>
      <c r="AF420" s="92">
        <v>0</v>
      </c>
      <c r="AG420" s="93">
        <v>5</v>
      </c>
      <c r="AH420" s="80"/>
      <c r="AI420" s="65"/>
      <c r="AJ420" s="65"/>
      <c r="AK420" s="81"/>
      <c r="AL420" s="81"/>
      <c r="AM420" s="290"/>
      <c r="AN420" s="83"/>
      <c r="AO420" s="84"/>
      <c r="AP420" s="157"/>
      <c r="AR420" s="85"/>
      <c r="AS420" s="159"/>
      <c r="AT420" s="50"/>
    </row>
    <row r="421" spans="1:46" ht="51" hidden="1" customHeight="1" outlineLevel="1" x14ac:dyDescent="0.2">
      <c r="A421" s="58"/>
      <c r="B421" s="289"/>
      <c r="C421" s="75"/>
      <c r="D421" s="130" t="s">
        <v>601</v>
      </c>
      <c r="E421" s="306" t="s">
        <v>602</v>
      </c>
      <c r="F421" s="157"/>
      <c r="G421" s="158"/>
      <c r="H421" s="92">
        <v>0</v>
      </c>
      <c r="I421" s="93">
        <v>5</v>
      </c>
      <c r="J421" s="132"/>
      <c r="K421" s="65"/>
      <c r="L421" s="65"/>
      <c r="M421" s="81"/>
      <c r="N421" s="81"/>
      <c r="O421" s="290"/>
      <c r="P421" s="83"/>
      <c r="Q421" s="84"/>
      <c r="R421" s="157"/>
      <c r="S421" s="158"/>
      <c r="T421" s="92">
        <v>0</v>
      </c>
      <c r="U421" s="93">
        <v>5</v>
      </c>
      <c r="V421" s="80"/>
      <c r="W421" s="65"/>
      <c r="X421" s="65"/>
      <c r="Y421" s="81"/>
      <c r="Z421" s="81"/>
      <c r="AA421" s="290"/>
      <c r="AB421" s="83"/>
      <c r="AC421" s="84"/>
      <c r="AD421" s="157"/>
      <c r="AE421" s="158"/>
      <c r="AF421" s="92">
        <v>0</v>
      </c>
      <c r="AG421" s="93">
        <v>5</v>
      </c>
      <c r="AH421" s="80"/>
      <c r="AI421" s="65"/>
      <c r="AJ421" s="65"/>
      <c r="AK421" s="81"/>
      <c r="AL421" s="81"/>
      <c r="AM421" s="290"/>
      <c r="AN421" s="83"/>
      <c r="AO421" s="84"/>
      <c r="AP421" s="157"/>
      <c r="AR421" s="85"/>
      <c r="AS421" s="159"/>
      <c r="AT421" s="50"/>
    </row>
    <row r="422" spans="1:46" ht="25.5" hidden="1" customHeight="1" outlineLevel="1" x14ac:dyDescent="0.2">
      <c r="A422" s="58"/>
      <c r="B422" s="289"/>
      <c r="C422" s="75"/>
      <c r="D422" s="130" t="s">
        <v>603</v>
      </c>
      <c r="E422" s="306" t="s">
        <v>604</v>
      </c>
      <c r="F422" s="157"/>
      <c r="G422" s="158"/>
      <c r="H422" s="92">
        <v>0</v>
      </c>
      <c r="I422" s="93">
        <v>5</v>
      </c>
      <c r="J422" s="132"/>
      <c r="K422" s="65"/>
      <c r="L422" s="65"/>
      <c r="M422" s="81"/>
      <c r="N422" s="81"/>
      <c r="O422" s="290"/>
      <c r="P422" s="83"/>
      <c r="Q422" s="84"/>
      <c r="R422" s="157"/>
      <c r="S422" s="158"/>
      <c r="T422" s="92">
        <v>0</v>
      </c>
      <c r="U422" s="93">
        <v>5</v>
      </c>
      <c r="V422" s="80"/>
      <c r="W422" s="65"/>
      <c r="X422" s="65"/>
      <c r="Y422" s="81"/>
      <c r="Z422" s="81"/>
      <c r="AA422" s="290"/>
      <c r="AB422" s="83"/>
      <c r="AC422" s="84"/>
      <c r="AD422" s="157"/>
      <c r="AE422" s="158"/>
      <c r="AF422" s="92">
        <v>0</v>
      </c>
      <c r="AG422" s="93">
        <v>5</v>
      </c>
      <c r="AH422" s="80"/>
      <c r="AI422" s="65"/>
      <c r="AJ422" s="65"/>
      <c r="AK422" s="81"/>
      <c r="AL422" s="81"/>
      <c r="AM422" s="290"/>
      <c r="AN422" s="83"/>
      <c r="AO422" s="84"/>
      <c r="AP422" s="157"/>
      <c r="AR422" s="85"/>
      <c r="AS422" s="159"/>
      <c r="AT422" s="104"/>
    </row>
    <row r="423" spans="1:46" ht="21.95" customHeight="1" collapsed="1" x14ac:dyDescent="0.2">
      <c r="A423" s="58">
        <v>30</v>
      </c>
      <c r="B423" s="284" t="s">
        <v>605</v>
      </c>
      <c r="C423" s="308" t="s">
        <v>606</v>
      </c>
      <c r="D423" s="285"/>
      <c r="E423" s="286"/>
      <c r="F423" s="62"/>
      <c r="G423" s="287">
        <f>SUM(G424:G435)</f>
        <v>0</v>
      </c>
      <c r="H423" s="64"/>
      <c r="I423" s="65">
        <v>100</v>
      </c>
      <c r="J423" s="65">
        <v>4</v>
      </c>
      <c r="K423" s="65">
        <f>G423*J423</f>
        <v>0</v>
      </c>
      <c r="L423" s="65">
        <f>I423*J423</f>
        <v>400</v>
      </c>
      <c r="M423" s="81"/>
      <c r="N423" s="81"/>
      <c r="O423" s="290"/>
      <c r="P423" s="83"/>
      <c r="Q423" s="84"/>
      <c r="R423" s="157"/>
      <c r="S423" s="287">
        <f>SUM(S424:S435)</f>
        <v>0</v>
      </c>
      <c r="T423" s="64"/>
      <c r="U423" s="65">
        <v>100</v>
      </c>
      <c r="V423" s="65">
        <v>4</v>
      </c>
      <c r="W423" s="65">
        <f>S423*V423</f>
        <v>0</v>
      </c>
      <c r="X423" s="65">
        <f>U423*V423</f>
        <v>400</v>
      </c>
      <c r="Y423" s="81"/>
      <c r="Z423" s="81"/>
      <c r="AA423" s="290"/>
      <c r="AB423" s="83"/>
      <c r="AC423" s="84"/>
      <c r="AD423" s="157"/>
      <c r="AE423" s="287">
        <f>SUM(AE424:AE435)</f>
        <v>0</v>
      </c>
      <c r="AF423" s="64"/>
      <c r="AG423" s="65">
        <v>100</v>
      </c>
      <c r="AH423" s="65">
        <v>4</v>
      </c>
      <c r="AI423" s="65">
        <f>AE423*AH423</f>
        <v>0</v>
      </c>
      <c r="AJ423" s="65">
        <f>AG423*AH423</f>
        <v>400</v>
      </c>
      <c r="AK423" s="81"/>
      <c r="AL423" s="81"/>
      <c r="AM423" s="290"/>
      <c r="AN423" s="83"/>
      <c r="AO423" s="84"/>
      <c r="AP423" s="157"/>
      <c r="AR423" s="85"/>
      <c r="AS423" s="159"/>
      <c r="AT423" s="104"/>
    </row>
    <row r="424" spans="1:46" ht="12.75" hidden="1" customHeight="1" outlineLevel="1" x14ac:dyDescent="0.2">
      <c r="A424" s="58"/>
      <c r="B424" s="289"/>
      <c r="C424" s="309" t="s">
        <v>607</v>
      </c>
      <c r="D424" s="95" t="s">
        <v>606</v>
      </c>
      <c r="E424" s="307"/>
      <c r="F424" s="97"/>
      <c r="G424" s="78">
        <f>SUM(H425:H426)</f>
        <v>0</v>
      </c>
      <c r="H424" s="79"/>
      <c r="I424" s="65">
        <v>40</v>
      </c>
      <c r="J424" s="132"/>
      <c r="K424" s="65"/>
      <c r="L424" s="65"/>
      <c r="M424" s="81"/>
      <c r="N424" s="81"/>
      <c r="O424" s="290"/>
      <c r="P424" s="83"/>
      <c r="Q424" s="84"/>
      <c r="R424" s="157"/>
      <c r="S424" s="78">
        <f>SUM(T425:T426)</f>
        <v>0</v>
      </c>
      <c r="T424" s="79"/>
      <c r="U424" s="65">
        <v>40</v>
      </c>
      <c r="V424" s="80"/>
      <c r="W424" s="65"/>
      <c r="X424" s="65"/>
      <c r="Y424" s="81"/>
      <c r="Z424" s="81"/>
      <c r="AA424" s="290"/>
      <c r="AB424" s="83"/>
      <c r="AC424" s="84"/>
      <c r="AD424" s="157"/>
      <c r="AE424" s="78">
        <f>SUM(AF425:AF426)</f>
        <v>0</v>
      </c>
      <c r="AF424" s="79"/>
      <c r="AG424" s="65">
        <v>40</v>
      </c>
      <c r="AH424" s="80"/>
      <c r="AI424" s="65"/>
      <c r="AJ424" s="65"/>
      <c r="AK424" s="81"/>
      <c r="AL424" s="81"/>
      <c r="AM424" s="290"/>
      <c r="AN424" s="83"/>
      <c r="AO424" s="84"/>
      <c r="AP424" s="157"/>
      <c r="AR424" s="85"/>
      <c r="AS424" s="159"/>
      <c r="AT424" s="104"/>
    </row>
    <row r="425" spans="1:46" ht="118.5" hidden="1" customHeight="1" outlineLevel="1" x14ac:dyDescent="0.2">
      <c r="A425" s="58"/>
      <c r="B425" s="289"/>
      <c r="C425" s="307"/>
      <c r="D425" s="130" t="s">
        <v>241</v>
      </c>
      <c r="E425" s="103" t="s">
        <v>608</v>
      </c>
      <c r="F425" s="157"/>
      <c r="G425" s="158"/>
      <c r="H425" s="92">
        <v>0</v>
      </c>
      <c r="I425" s="93">
        <v>30</v>
      </c>
      <c r="J425" s="132"/>
      <c r="K425" s="65"/>
      <c r="L425" s="65"/>
      <c r="M425" s="81"/>
      <c r="N425" s="81"/>
      <c r="O425" s="290"/>
      <c r="P425" s="83"/>
      <c r="Q425" s="84"/>
      <c r="R425" s="157"/>
      <c r="S425" s="158"/>
      <c r="T425" s="92">
        <v>0</v>
      </c>
      <c r="U425" s="93">
        <v>30</v>
      </c>
      <c r="V425" s="80"/>
      <c r="W425" s="65"/>
      <c r="X425" s="65"/>
      <c r="Y425" s="81"/>
      <c r="Z425" s="81"/>
      <c r="AA425" s="290"/>
      <c r="AB425" s="83"/>
      <c r="AC425" s="84"/>
      <c r="AD425" s="157"/>
      <c r="AE425" s="158"/>
      <c r="AF425" s="92">
        <v>0</v>
      </c>
      <c r="AG425" s="93">
        <v>30</v>
      </c>
      <c r="AH425" s="80"/>
      <c r="AI425" s="65"/>
      <c r="AJ425" s="65"/>
      <c r="AK425" s="81"/>
      <c r="AL425" s="81"/>
      <c r="AM425" s="290"/>
      <c r="AN425" s="83"/>
      <c r="AO425" s="84"/>
      <c r="AP425" s="157"/>
      <c r="AR425" s="85"/>
      <c r="AS425" s="159"/>
      <c r="AT425" s="104"/>
    </row>
    <row r="426" spans="1:46" ht="90.75" hidden="1" customHeight="1" outlineLevel="1" x14ac:dyDescent="0.2">
      <c r="A426" s="58"/>
      <c r="B426" s="289"/>
      <c r="C426" s="307"/>
      <c r="D426" s="130" t="s">
        <v>243</v>
      </c>
      <c r="E426" s="103" t="s">
        <v>609</v>
      </c>
      <c r="F426" s="157"/>
      <c r="G426" s="158"/>
      <c r="H426" s="92">
        <v>0</v>
      </c>
      <c r="I426" s="93">
        <v>10</v>
      </c>
      <c r="J426" s="132"/>
      <c r="K426" s="65"/>
      <c r="L426" s="65"/>
      <c r="M426" s="81"/>
      <c r="N426" s="81"/>
      <c r="O426" s="290"/>
      <c r="P426" s="83"/>
      <c r="Q426" s="84"/>
      <c r="R426" s="157"/>
      <c r="S426" s="158"/>
      <c r="T426" s="92">
        <v>0</v>
      </c>
      <c r="U426" s="93">
        <v>10</v>
      </c>
      <c r="V426" s="80"/>
      <c r="W426" s="65"/>
      <c r="X426" s="65"/>
      <c r="Y426" s="81"/>
      <c r="Z426" s="81"/>
      <c r="AA426" s="290"/>
      <c r="AB426" s="83"/>
      <c r="AC426" s="84"/>
      <c r="AD426" s="157"/>
      <c r="AE426" s="158"/>
      <c r="AF426" s="92">
        <v>0</v>
      </c>
      <c r="AG426" s="93">
        <v>10</v>
      </c>
      <c r="AH426" s="80"/>
      <c r="AI426" s="65"/>
      <c r="AJ426" s="65"/>
      <c r="AK426" s="81"/>
      <c r="AL426" s="81"/>
      <c r="AM426" s="290"/>
      <c r="AN426" s="83"/>
      <c r="AO426" s="84"/>
      <c r="AP426" s="157"/>
      <c r="AR426" s="85"/>
      <c r="AS426" s="159"/>
      <c r="AT426" s="104"/>
    </row>
    <row r="427" spans="1:46" ht="12.75" hidden="1" customHeight="1" outlineLevel="1" x14ac:dyDescent="0.2">
      <c r="A427" s="58"/>
      <c r="B427" s="289"/>
      <c r="C427" s="309" t="s">
        <v>83</v>
      </c>
      <c r="D427" s="95" t="s">
        <v>610</v>
      </c>
      <c r="E427" s="307"/>
      <c r="F427" s="157"/>
      <c r="G427" s="78">
        <f>SUM(H428)</f>
        <v>0</v>
      </c>
      <c r="H427" s="79"/>
      <c r="I427" s="65">
        <v>20</v>
      </c>
      <c r="J427" s="132"/>
      <c r="K427" s="65"/>
      <c r="L427" s="65"/>
      <c r="M427" s="81"/>
      <c r="N427" s="81"/>
      <c r="O427" s="290"/>
      <c r="P427" s="83"/>
      <c r="Q427" s="84"/>
      <c r="R427" s="157"/>
      <c r="S427" s="78">
        <f>SUM(T428)</f>
        <v>0</v>
      </c>
      <c r="T427" s="79"/>
      <c r="U427" s="65">
        <v>20</v>
      </c>
      <c r="V427" s="80"/>
      <c r="W427" s="65"/>
      <c r="X427" s="65"/>
      <c r="Y427" s="81"/>
      <c r="Z427" s="81"/>
      <c r="AA427" s="290"/>
      <c r="AB427" s="83"/>
      <c r="AC427" s="84"/>
      <c r="AD427" s="157"/>
      <c r="AE427" s="78">
        <f>SUM(AF428)</f>
        <v>0</v>
      </c>
      <c r="AF427" s="79"/>
      <c r="AG427" s="65">
        <v>20</v>
      </c>
      <c r="AH427" s="80"/>
      <c r="AI427" s="65"/>
      <c r="AJ427" s="65"/>
      <c r="AK427" s="81"/>
      <c r="AL427" s="81"/>
      <c r="AM427" s="290"/>
      <c r="AN427" s="83"/>
      <c r="AO427" s="84"/>
      <c r="AP427" s="157"/>
      <c r="AR427" s="85"/>
      <c r="AS427" s="159"/>
      <c r="AT427" s="104"/>
    </row>
    <row r="428" spans="1:46" ht="130.5" hidden="1" customHeight="1" outlineLevel="1" x14ac:dyDescent="0.2">
      <c r="A428" s="58" t="s">
        <v>270</v>
      </c>
      <c r="B428" s="289"/>
      <c r="C428" s="307"/>
      <c r="D428" s="130" t="s">
        <v>247</v>
      </c>
      <c r="E428" s="250" t="s">
        <v>611</v>
      </c>
      <c r="F428" s="157"/>
      <c r="G428" s="158"/>
      <c r="H428" s="92">
        <v>0</v>
      </c>
      <c r="I428" s="93">
        <v>20</v>
      </c>
      <c r="J428" s="132"/>
      <c r="K428" s="65"/>
      <c r="L428" s="65"/>
      <c r="M428" s="81"/>
      <c r="N428" s="81"/>
      <c r="O428" s="290"/>
      <c r="P428" s="83"/>
      <c r="Q428" s="84"/>
      <c r="R428" s="157"/>
      <c r="S428" s="158"/>
      <c r="T428" s="92">
        <v>0</v>
      </c>
      <c r="U428" s="93">
        <v>20</v>
      </c>
      <c r="V428" s="80"/>
      <c r="W428" s="65"/>
      <c r="X428" s="65"/>
      <c r="Y428" s="81"/>
      <c r="Z428" s="81"/>
      <c r="AA428" s="290"/>
      <c r="AB428" s="83"/>
      <c r="AC428" s="84"/>
      <c r="AD428" s="157"/>
      <c r="AE428" s="158"/>
      <c r="AF428" s="92">
        <v>0</v>
      </c>
      <c r="AG428" s="93">
        <v>20</v>
      </c>
      <c r="AH428" s="80"/>
      <c r="AI428" s="65"/>
      <c r="AJ428" s="65"/>
      <c r="AK428" s="81"/>
      <c r="AL428" s="81"/>
      <c r="AM428" s="290"/>
      <c r="AN428" s="83"/>
      <c r="AO428" s="84"/>
      <c r="AP428" s="157"/>
      <c r="AR428" s="85"/>
      <c r="AS428" s="159"/>
      <c r="AT428" s="104"/>
    </row>
    <row r="429" spans="1:46" ht="12.75" hidden="1" customHeight="1" outlineLevel="1" x14ac:dyDescent="0.2">
      <c r="A429" s="58"/>
      <c r="B429" s="289"/>
      <c r="C429" s="309" t="s">
        <v>95</v>
      </c>
      <c r="D429" s="95" t="s">
        <v>612</v>
      </c>
      <c r="E429" s="307"/>
      <c r="F429" s="157"/>
      <c r="G429" s="78">
        <f>IF(SUM(H430:H431)&gt;20,20,SUM(H430:H431))</f>
        <v>0</v>
      </c>
      <c r="H429" s="79"/>
      <c r="I429" s="65">
        <v>20</v>
      </c>
      <c r="J429" s="132"/>
      <c r="K429" s="65"/>
      <c r="L429" s="65"/>
      <c r="M429" s="81"/>
      <c r="N429" s="81"/>
      <c r="O429" s="290"/>
      <c r="P429" s="83"/>
      <c r="Q429" s="84"/>
      <c r="R429" s="157"/>
      <c r="S429" s="78">
        <f>IF(SUM(T430:T431)&gt;20,20,SUM(T430:T431))</f>
        <v>0</v>
      </c>
      <c r="T429" s="79"/>
      <c r="U429" s="65">
        <v>20</v>
      </c>
      <c r="V429" s="80"/>
      <c r="W429" s="65"/>
      <c r="X429" s="65"/>
      <c r="Y429" s="81"/>
      <c r="Z429" s="81"/>
      <c r="AA429" s="290"/>
      <c r="AB429" s="83"/>
      <c r="AC429" s="84"/>
      <c r="AD429" s="157"/>
      <c r="AE429" s="78">
        <f>IF(SUM(AF430:AF431)&gt;20,20,SUM(AF430:AF431))</f>
        <v>0</v>
      </c>
      <c r="AF429" s="79"/>
      <c r="AG429" s="65">
        <v>20</v>
      </c>
      <c r="AH429" s="80"/>
      <c r="AI429" s="65"/>
      <c r="AJ429" s="65"/>
      <c r="AK429" s="81"/>
      <c r="AL429" s="81"/>
      <c r="AM429" s="290"/>
      <c r="AN429" s="83"/>
      <c r="AO429" s="84"/>
      <c r="AP429" s="157"/>
      <c r="AR429" s="85"/>
      <c r="AS429" s="159"/>
      <c r="AT429" s="104"/>
    </row>
    <row r="430" spans="1:46" ht="104.25" hidden="1" customHeight="1" outlineLevel="1" x14ac:dyDescent="0.2">
      <c r="A430" s="58" t="s">
        <v>270</v>
      </c>
      <c r="B430" s="289"/>
      <c r="C430" s="307"/>
      <c r="D430" s="130" t="s">
        <v>181</v>
      </c>
      <c r="E430" s="250" t="s">
        <v>613</v>
      </c>
      <c r="F430" s="157"/>
      <c r="G430" s="158"/>
      <c r="H430" s="92">
        <v>0</v>
      </c>
      <c r="I430" s="93">
        <v>10</v>
      </c>
      <c r="J430" s="132"/>
      <c r="K430" s="65"/>
      <c r="L430" s="65"/>
      <c r="M430" s="81"/>
      <c r="N430" s="81"/>
      <c r="O430" s="290"/>
      <c r="P430" s="83"/>
      <c r="Q430" s="84"/>
      <c r="R430" s="157"/>
      <c r="S430" s="158"/>
      <c r="T430" s="92">
        <v>0</v>
      </c>
      <c r="U430" s="93">
        <v>10</v>
      </c>
      <c r="V430" s="80"/>
      <c r="W430" s="65"/>
      <c r="X430" s="65"/>
      <c r="Y430" s="81"/>
      <c r="Z430" s="81"/>
      <c r="AA430" s="290"/>
      <c r="AB430" s="83"/>
      <c r="AC430" s="84"/>
      <c r="AD430" s="157"/>
      <c r="AE430" s="158"/>
      <c r="AF430" s="92">
        <v>0</v>
      </c>
      <c r="AG430" s="93">
        <v>10</v>
      </c>
      <c r="AH430" s="80"/>
      <c r="AI430" s="65"/>
      <c r="AJ430" s="65"/>
      <c r="AK430" s="81"/>
      <c r="AL430" s="81"/>
      <c r="AM430" s="290"/>
      <c r="AN430" s="83"/>
      <c r="AO430" s="84"/>
      <c r="AP430" s="157"/>
      <c r="AR430" s="85"/>
      <c r="AS430" s="159"/>
      <c r="AT430" s="104"/>
    </row>
    <row r="431" spans="1:46" ht="91.5" hidden="1" customHeight="1" outlineLevel="1" x14ac:dyDescent="0.25">
      <c r="A431" s="58"/>
      <c r="B431" s="289"/>
      <c r="C431" s="307"/>
      <c r="D431" s="130" t="s">
        <v>183</v>
      </c>
      <c r="E431" s="306" t="s">
        <v>614</v>
      </c>
      <c r="F431" s="157"/>
      <c r="G431" s="158"/>
      <c r="H431" s="92">
        <v>0</v>
      </c>
      <c r="I431" s="93">
        <v>15</v>
      </c>
      <c r="J431" s="132"/>
      <c r="K431" s="65"/>
      <c r="L431" s="65"/>
      <c r="M431" s="81"/>
      <c r="N431" s="81"/>
      <c r="O431" s="290"/>
      <c r="P431" s="83"/>
      <c r="Q431" s="84"/>
      <c r="R431" s="157"/>
      <c r="S431" s="158"/>
      <c r="T431" s="92">
        <v>0</v>
      </c>
      <c r="U431" s="93">
        <v>15</v>
      </c>
      <c r="V431" s="80"/>
      <c r="W431" s="65"/>
      <c r="X431" s="65"/>
      <c r="Y431" s="81"/>
      <c r="Z431" s="81"/>
      <c r="AA431" s="290"/>
      <c r="AB431" s="83"/>
      <c r="AC431" s="84"/>
      <c r="AD431" s="157"/>
      <c r="AE431" s="158"/>
      <c r="AF431" s="92">
        <v>0</v>
      </c>
      <c r="AG431" s="93">
        <v>15</v>
      </c>
      <c r="AH431" s="80"/>
      <c r="AI431" s="65"/>
      <c r="AJ431" s="65"/>
      <c r="AK431" s="81"/>
      <c r="AL431" s="81"/>
      <c r="AM431" s="290"/>
      <c r="AN431" s="83"/>
      <c r="AO431" s="84"/>
      <c r="AP431" s="157"/>
      <c r="AR431" s="85"/>
      <c r="AS431" s="159"/>
      <c r="AT431" s="104"/>
    </row>
    <row r="432" spans="1:46" ht="12.75" hidden="1" customHeight="1" outlineLevel="1" x14ac:dyDescent="0.2">
      <c r="A432" s="58"/>
      <c r="B432" s="289"/>
      <c r="C432" s="309" t="s">
        <v>138</v>
      </c>
      <c r="D432" s="95" t="s">
        <v>615</v>
      </c>
      <c r="E432" s="306"/>
      <c r="F432" s="157"/>
      <c r="G432" s="78">
        <f>SUM(H433)</f>
        <v>0</v>
      </c>
      <c r="H432" s="79"/>
      <c r="I432" s="65">
        <v>10</v>
      </c>
      <c r="J432" s="132"/>
      <c r="K432" s="65"/>
      <c r="L432" s="65"/>
      <c r="M432" s="81"/>
      <c r="N432" s="81"/>
      <c r="O432" s="290"/>
      <c r="P432" s="83"/>
      <c r="Q432" s="84"/>
      <c r="R432" s="157"/>
      <c r="S432" s="78">
        <f>SUM(T433)</f>
        <v>0</v>
      </c>
      <c r="T432" s="79"/>
      <c r="U432" s="65">
        <v>10</v>
      </c>
      <c r="V432" s="80"/>
      <c r="W432" s="65"/>
      <c r="X432" s="65"/>
      <c r="Y432" s="81"/>
      <c r="Z432" s="81"/>
      <c r="AA432" s="290"/>
      <c r="AB432" s="83"/>
      <c r="AC432" s="84"/>
      <c r="AD432" s="157"/>
      <c r="AE432" s="78">
        <f>SUM(AF433)</f>
        <v>0</v>
      </c>
      <c r="AF432" s="79"/>
      <c r="AG432" s="65">
        <v>10</v>
      </c>
      <c r="AH432" s="80"/>
      <c r="AI432" s="65"/>
      <c r="AJ432" s="65"/>
      <c r="AK432" s="81"/>
      <c r="AL432" s="81"/>
      <c r="AM432" s="290"/>
      <c r="AN432" s="83"/>
      <c r="AO432" s="84"/>
      <c r="AP432" s="157"/>
      <c r="AR432" s="85"/>
      <c r="AS432" s="159"/>
      <c r="AT432" s="104"/>
    </row>
    <row r="433" spans="1:46" ht="91.5" hidden="1" customHeight="1" outlineLevel="1" x14ac:dyDescent="0.2">
      <c r="A433" s="58"/>
      <c r="B433" s="289"/>
      <c r="C433" s="307"/>
      <c r="D433" s="130" t="s">
        <v>189</v>
      </c>
      <c r="E433" s="250" t="s">
        <v>616</v>
      </c>
      <c r="F433" s="157"/>
      <c r="G433" s="158"/>
      <c r="H433" s="92">
        <v>0</v>
      </c>
      <c r="I433" s="93">
        <v>10</v>
      </c>
      <c r="J433" s="132"/>
      <c r="K433" s="65"/>
      <c r="L433" s="65"/>
      <c r="M433" s="81"/>
      <c r="N433" s="81"/>
      <c r="O433" s="290"/>
      <c r="P433" s="83"/>
      <c r="Q433" s="84"/>
      <c r="R433" s="157"/>
      <c r="S433" s="158"/>
      <c r="T433" s="92">
        <v>0</v>
      </c>
      <c r="U433" s="93">
        <v>10</v>
      </c>
      <c r="V433" s="80"/>
      <c r="W433" s="65"/>
      <c r="X433" s="65"/>
      <c r="Y433" s="81"/>
      <c r="Z433" s="81"/>
      <c r="AA433" s="290"/>
      <c r="AB433" s="83"/>
      <c r="AC433" s="84"/>
      <c r="AD433" s="157"/>
      <c r="AE433" s="158"/>
      <c r="AF433" s="92">
        <v>0</v>
      </c>
      <c r="AG433" s="93">
        <v>10</v>
      </c>
      <c r="AH433" s="80"/>
      <c r="AI433" s="65"/>
      <c r="AJ433" s="65"/>
      <c r="AK433" s="81"/>
      <c r="AL433" s="81"/>
      <c r="AM433" s="290"/>
      <c r="AN433" s="83"/>
      <c r="AO433" s="84"/>
      <c r="AP433" s="157"/>
      <c r="AR433" s="85"/>
      <c r="AS433" s="159"/>
      <c r="AT433" s="104"/>
    </row>
    <row r="434" spans="1:46" ht="12.75" hidden="1" customHeight="1" outlineLevel="1" x14ac:dyDescent="0.2">
      <c r="A434" s="58"/>
      <c r="B434" s="289"/>
      <c r="C434" s="309" t="s">
        <v>141</v>
      </c>
      <c r="D434" s="95" t="s">
        <v>617</v>
      </c>
      <c r="E434" s="306"/>
      <c r="F434" s="157"/>
      <c r="G434" s="78">
        <f>SUM(H435:H436)</f>
        <v>0</v>
      </c>
      <c r="H434" s="79"/>
      <c r="I434" s="65">
        <v>10</v>
      </c>
      <c r="J434" s="132"/>
      <c r="K434" s="65"/>
      <c r="L434" s="65"/>
      <c r="M434" s="81"/>
      <c r="N434" s="81"/>
      <c r="O434" s="290"/>
      <c r="P434" s="83"/>
      <c r="Q434" s="84"/>
      <c r="R434" s="157"/>
      <c r="S434" s="78">
        <f>SUM(T435:T436)</f>
        <v>0</v>
      </c>
      <c r="T434" s="79"/>
      <c r="U434" s="65">
        <v>10</v>
      </c>
      <c r="V434" s="80"/>
      <c r="W434" s="65"/>
      <c r="X434" s="65"/>
      <c r="Y434" s="81"/>
      <c r="Z434" s="81"/>
      <c r="AA434" s="290"/>
      <c r="AB434" s="83"/>
      <c r="AC434" s="84"/>
      <c r="AD434" s="157"/>
      <c r="AE434" s="78">
        <f>SUM(AF435:AF436)</f>
        <v>0</v>
      </c>
      <c r="AF434" s="79"/>
      <c r="AG434" s="65">
        <v>10</v>
      </c>
      <c r="AH434" s="80"/>
      <c r="AI434" s="65"/>
      <c r="AJ434" s="65"/>
      <c r="AK434" s="81"/>
      <c r="AL434" s="81"/>
      <c r="AM434" s="290"/>
      <c r="AN434" s="83"/>
      <c r="AO434" s="84"/>
      <c r="AP434" s="157"/>
      <c r="AR434" s="85"/>
      <c r="AS434" s="159"/>
      <c r="AT434" s="104"/>
    </row>
    <row r="435" spans="1:46" ht="37.5" hidden="1" customHeight="1" outlineLevel="1" x14ac:dyDescent="0.2">
      <c r="A435" s="58"/>
      <c r="B435" s="289"/>
      <c r="C435" s="307"/>
      <c r="D435" s="130" t="s">
        <v>618</v>
      </c>
      <c r="E435" s="250" t="s">
        <v>619</v>
      </c>
      <c r="F435" s="157"/>
      <c r="G435" s="158"/>
      <c r="H435" s="92">
        <v>0</v>
      </c>
      <c r="I435" s="93">
        <v>10</v>
      </c>
      <c r="J435" s="132"/>
      <c r="K435" s="65"/>
      <c r="L435" s="65"/>
      <c r="M435" s="81"/>
      <c r="N435" s="81"/>
      <c r="O435" s="290"/>
      <c r="P435" s="83"/>
      <c r="Q435" s="84"/>
      <c r="R435" s="157"/>
      <c r="S435" s="158"/>
      <c r="T435" s="92">
        <v>0</v>
      </c>
      <c r="U435" s="93">
        <v>10</v>
      </c>
      <c r="V435" s="80"/>
      <c r="W435" s="65"/>
      <c r="X435" s="65"/>
      <c r="Y435" s="81"/>
      <c r="Z435" s="81"/>
      <c r="AA435" s="290"/>
      <c r="AB435" s="83"/>
      <c r="AC435" s="84"/>
      <c r="AD435" s="157"/>
      <c r="AE435" s="158"/>
      <c r="AF435" s="92">
        <v>0</v>
      </c>
      <c r="AG435" s="93">
        <v>10</v>
      </c>
      <c r="AH435" s="80"/>
      <c r="AI435" s="65"/>
      <c r="AJ435" s="65"/>
      <c r="AK435" s="81"/>
      <c r="AL435" s="81"/>
      <c r="AM435" s="290"/>
      <c r="AN435" s="83"/>
      <c r="AO435" s="84"/>
      <c r="AP435" s="157"/>
      <c r="AR435" s="85"/>
      <c r="AS435" s="159"/>
      <c r="AT435" s="104"/>
    </row>
    <row r="436" spans="1:46" s="10" customFormat="1" ht="21.75" customHeight="1" collapsed="1" x14ac:dyDescent="0.25">
      <c r="A436" s="58">
        <v>31</v>
      </c>
      <c r="B436" s="284" t="s">
        <v>620</v>
      </c>
      <c r="C436" s="285" t="s">
        <v>621</v>
      </c>
      <c r="D436" s="285"/>
      <c r="E436" s="286"/>
      <c r="F436" s="62"/>
      <c r="G436" s="287">
        <f>SUM(G437:G448)+H450</f>
        <v>0</v>
      </c>
      <c r="H436" s="64"/>
      <c r="I436" s="127">
        <v>100</v>
      </c>
      <c r="J436" s="65">
        <v>3</v>
      </c>
      <c r="K436" s="65">
        <f>G436*J436</f>
        <v>0</v>
      </c>
      <c r="L436" s="65">
        <f>I436*J436</f>
        <v>300</v>
      </c>
      <c r="M436" s="81"/>
      <c r="N436" s="81"/>
      <c r="O436" s="290"/>
      <c r="P436" s="83"/>
      <c r="Q436" s="84"/>
      <c r="R436" s="62"/>
      <c r="S436" s="287">
        <f>SUM(S437:S448)+T450</f>
        <v>0</v>
      </c>
      <c r="T436" s="64"/>
      <c r="U436" s="127">
        <v>100</v>
      </c>
      <c r="V436" s="65">
        <v>3</v>
      </c>
      <c r="W436" s="65">
        <f>S436*V436</f>
        <v>0</v>
      </c>
      <c r="X436" s="65">
        <f>U436*V436</f>
        <v>300</v>
      </c>
      <c r="Y436" s="81"/>
      <c r="Z436" s="81"/>
      <c r="AA436" s="290"/>
      <c r="AB436" s="83"/>
      <c r="AC436" s="84"/>
      <c r="AD436" s="62"/>
      <c r="AE436" s="287">
        <f>SUM(AE437:AE448)+AF450</f>
        <v>0</v>
      </c>
      <c r="AF436" s="64"/>
      <c r="AG436" s="127">
        <v>100</v>
      </c>
      <c r="AH436" s="65">
        <v>3</v>
      </c>
      <c r="AI436" s="65">
        <f>AE436*AH436</f>
        <v>0</v>
      </c>
      <c r="AJ436" s="65">
        <f>AG436*AH436</f>
        <v>300</v>
      </c>
      <c r="AK436" s="81"/>
      <c r="AL436" s="81"/>
      <c r="AM436" s="290"/>
      <c r="AN436" s="83"/>
      <c r="AO436" s="84"/>
      <c r="AP436" s="62"/>
      <c r="AQ436" s="70"/>
      <c r="AR436" s="85"/>
      <c r="AS436" s="72"/>
      <c r="AT436" s="73"/>
    </row>
    <row r="437" spans="1:46" ht="12.75" hidden="1" customHeight="1" outlineLevel="1" x14ac:dyDescent="0.2">
      <c r="A437" s="58"/>
      <c r="B437" s="289"/>
      <c r="C437" s="75" t="s">
        <v>77</v>
      </c>
      <c r="D437" s="95" t="s">
        <v>622</v>
      </c>
      <c r="E437" s="222"/>
      <c r="F437" s="223"/>
      <c r="G437" s="224">
        <f>SUM(H438:H440)</f>
        <v>0</v>
      </c>
      <c r="H437" s="64"/>
      <c r="I437" s="65">
        <v>40</v>
      </c>
      <c r="J437" s="132"/>
      <c r="K437" s="65"/>
      <c r="L437" s="65"/>
      <c r="M437" s="81"/>
      <c r="N437" s="81"/>
      <c r="O437" s="290"/>
      <c r="P437" s="83"/>
      <c r="Q437" s="84"/>
      <c r="R437" s="223"/>
      <c r="S437" s="224">
        <f>SUM(T438:T440)</f>
        <v>0</v>
      </c>
      <c r="T437" s="64"/>
      <c r="U437" s="65">
        <v>40</v>
      </c>
      <c r="V437" s="80"/>
      <c r="W437" s="65"/>
      <c r="X437" s="65"/>
      <c r="Y437" s="81"/>
      <c r="Z437" s="81"/>
      <c r="AA437" s="290"/>
      <c r="AB437" s="83"/>
      <c r="AC437" s="84"/>
      <c r="AD437" s="223"/>
      <c r="AE437" s="224">
        <f>SUM(AF438:AF440)</f>
        <v>0</v>
      </c>
      <c r="AF437" s="64"/>
      <c r="AG437" s="65">
        <v>40</v>
      </c>
      <c r="AH437" s="80"/>
      <c r="AI437" s="65"/>
      <c r="AJ437" s="65"/>
      <c r="AK437" s="81"/>
      <c r="AL437" s="81"/>
      <c r="AM437" s="290"/>
      <c r="AN437" s="83"/>
      <c r="AO437" s="84"/>
      <c r="AP437" s="223"/>
      <c r="AR437" s="85"/>
      <c r="AS437" s="225"/>
      <c r="AT437" s="50"/>
    </row>
    <row r="438" spans="1:46" ht="101.25" hidden="1" customHeight="1" outlineLevel="1" thickBot="1" x14ac:dyDescent="0.25">
      <c r="A438" s="58" t="s">
        <v>270</v>
      </c>
      <c r="B438" s="289"/>
      <c r="C438" s="75"/>
      <c r="D438" s="88" t="s">
        <v>110</v>
      </c>
      <c r="E438" s="103" t="s">
        <v>623</v>
      </c>
      <c r="F438" s="157"/>
      <c r="G438" s="158"/>
      <c r="H438" s="268">
        <v>0</v>
      </c>
      <c r="I438" s="93">
        <v>20</v>
      </c>
      <c r="J438" s="132"/>
      <c r="K438" s="65"/>
      <c r="L438" s="65"/>
      <c r="M438" s="81"/>
      <c r="N438" s="81"/>
      <c r="O438" s="290"/>
      <c r="P438" s="83"/>
      <c r="Q438" s="84"/>
      <c r="R438" s="157"/>
      <c r="S438" s="158"/>
      <c r="T438" s="92">
        <v>0</v>
      </c>
      <c r="U438" s="93">
        <v>20</v>
      </c>
      <c r="V438" s="80"/>
      <c r="W438" s="65"/>
      <c r="X438" s="65"/>
      <c r="Y438" s="81"/>
      <c r="Z438" s="81"/>
      <c r="AA438" s="290"/>
      <c r="AB438" s="83"/>
      <c r="AC438" s="84"/>
      <c r="AD438" s="157"/>
      <c r="AE438" s="158"/>
      <c r="AF438" s="92">
        <v>0</v>
      </c>
      <c r="AG438" s="93">
        <v>20</v>
      </c>
      <c r="AH438" s="80"/>
      <c r="AI438" s="65"/>
      <c r="AJ438" s="65"/>
      <c r="AK438" s="81"/>
      <c r="AL438" s="81"/>
      <c r="AM438" s="290"/>
      <c r="AN438" s="83"/>
      <c r="AO438" s="84"/>
      <c r="AP438" s="157"/>
      <c r="AR438" s="85"/>
      <c r="AS438" s="159"/>
      <c r="AT438" s="50"/>
    </row>
    <row r="439" spans="1:46" ht="50.25" hidden="1" customHeight="1" outlineLevel="1" thickBot="1" x14ac:dyDescent="0.25">
      <c r="A439" s="58"/>
      <c r="B439" s="289"/>
      <c r="C439" s="75"/>
      <c r="D439" s="88" t="s">
        <v>79</v>
      </c>
      <c r="E439" s="103" t="s">
        <v>624</v>
      </c>
      <c r="F439" s="157"/>
      <c r="G439" s="158"/>
      <c r="H439" s="92">
        <v>0</v>
      </c>
      <c r="I439" s="93">
        <v>10</v>
      </c>
      <c r="J439" s="132"/>
      <c r="K439" s="65"/>
      <c r="L439" s="65"/>
      <c r="M439" s="81"/>
      <c r="N439" s="81"/>
      <c r="O439" s="290"/>
      <c r="P439" s="83"/>
      <c r="Q439" s="84"/>
      <c r="R439" s="157"/>
      <c r="S439" s="158"/>
      <c r="T439" s="92">
        <v>0</v>
      </c>
      <c r="U439" s="93">
        <v>10</v>
      </c>
      <c r="V439" s="80"/>
      <c r="W439" s="65"/>
      <c r="X439" s="65"/>
      <c r="Y439" s="81"/>
      <c r="Z439" s="81"/>
      <c r="AA439" s="290"/>
      <c r="AB439" s="83"/>
      <c r="AC439" s="84"/>
      <c r="AD439" s="157"/>
      <c r="AE439" s="158"/>
      <c r="AF439" s="92">
        <v>0</v>
      </c>
      <c r="AG439" s="93">
        <v>10</v>
      </c>
      <c r="AH439" s="80"/>
      <c r="AI439" s="65"/>
      <c r="AJ439" s="65"/>
      <c r="AK439" s="81"/>
      <c r="AL439" s="81"/>
      <c r="AM439" s="290"/>
      <c r="AN439" s="83"/>
      <c r="AO439" s="84"/>
      <c r="AP439" s="157"/>
      <c r="AR439" s="85"/>
      <c r="AS439" s="159"/>
      <c r="AT439" s="50"/>
    </row>
    <row r="440" spans="1:46" ht="40.5" hidden="1" customHeight="1" outlineLevel="1" thickBot="1" x14ac:dyDescent="0.25">
      <c r="A440" s="58"/>
      <c r="B440" s="289"/>
      <c r="C440" s="75"/>
      <c r="D440" s="88" t="s">
        <v>81</v>
      </c>
      <c r="E440" s="103" t="s">
        <v>625</v>
      </c>
      <c r="F440" s="194"/>
      <c r="G440" s="195"/>
      <c r="H440" s="92">
        <v>0</v>
      </c>
      <c r="I440" s="93">
        <v>10</v>
      </c>
      <c r="J440" s="132"/>
      <c r="K440" s="65"/>
      <c r="L440" s="65"/>
      <c r="M440" s="81"/>
      <c r="N440" s="81"/>
      <c r="O440" s="290"/>
      <c r="P440" s="83"/>
      <c r="Q440" s="84"/>
      <c r="R440" s="194"/>
      <c r="S440" s="195"/>
      <c r="T440" s="92">
        <v>0</v>
      </c>
      <c r="U440" s="93">
        <v>5</v>
      </c>
      <c r="V440" s="80"/>
      <c r="W440" s="65"/>
      <c r="X440" s="65"/>
      <c r="Y440" s="81"/>
      <c r="Z440" s="81"/>
      <c r="AA440" s="290"/>
      <c r="AB440" s="83"/>
      <c r="AC440" s="84"/>
      <c r="AD440" s="194"/>
      <c r="AE440" s="195"/>
      <c r="AF440" s="92">
        <v>0</v>
      </c>
      <c r="AG440" s="93">
        <v>5</v>
      </c>
      <c r="AH440" s="80"/>
      <c r="AI440" s="65"/>
      <c r="AJ440" s="65"/>
      <c r="AK440" s="81"/>
      <c r="AL440" s="81"/>
      <c r="AM440" s="290"/>
      <c r="AN440" s="83"/>
      <c r="AO440" s="84"/>
      <c r="AP440" s="194"/>
      <c r="AR440" s="85"/>
      <c r="AS440" s="196"/>
      <c r="AT440" s="50"/>
    </row>
    <row r="441" spans="1:46" ht="12.75" hidden="1" customHeight="1" outlineLevel="1" thickBot="1" x14ac:dyDescent="0.25">
      <c r="A441" s="58"/>
      <c r="B441" s="289"/>
      <c r="C441" s="75" t="s">
        <v>83</v>
      </c>
      <c r="D441" s="95" t="s">
        <v>626</v>
      </c>
      <c r="E441" s="222"/>
      <c r="F441" s="223"/>
      <c r="G441" s="224">
        <f>SUM(H442:H444)</f>
        <v>0</v>
      </c>
      <c r="H441" s="64"/>
      <c r="I441" s="65">
        <v>40</v>
      </c>
      <c r="J441" s="132"/>
      <c r="K441" s="65"/>
      <c r="L441" s="65"/>
      <c r="M441" s="81"/>
      <c r="N441" s="81"/>
      <c r="O441" s="290"/>
      <c r="P441" s="83"/>
      <c r="Q441" s="84"/>
      <c r="R441" s="223"/>
      <c r="S441" s="224">
        <f>SUM(T442:T444)</f>
        <v>0</v>
      </c>
      <c r="T441" s="64"/>
      <c r="U441" s="65">
        <v>40</v>
      </c>
      <c r="V441" s="80"/>
      <c r="W441" s="65"/>
      <c r="X441" s="65"/>
      <c r="Y441" s="81"/>
      <c r="Z441" s="81"/>
      <c r="AA441" s="290"/>
      <c r="AB441" s="83"/>
      <c r="AC441" s="84"/>
      <c r="AD441" s="223"/>
      <c r="AE441" s="224">
        <f>SUM(AF442:AF444)</f>
        <v>0</v>
      </c>
      <c r="AF441" s="64"/>
      <c r="AG441" s="65">
        <v>40</v>
      </c>
      <c r="AH441" s="80"/>
      <c r="AI441" s="65"/>
      <c r="AJ441" s="65"/>
      <c r="AK441" s="81"/>
      <c r="AL441" s="81"/>
      <c r="AM441" s="290"/>
      <c r="AN441" s="83"/>
      <c r="AO441" s="84"/>
      <c r="AP441" s="223"/>
      <c r="AR441" s="85"/>
      <c r="AS441" s="225"/>
      <c r="AT441" s="50"/>
    </row>
    <row r="442" spans="1:46" ht="63.75" hidden="1" customHeight="1" outlineLevel="1" thickBot="1" x14ac:dyDescent="0.25">
      <c r="A442" s="58"/>
      <c r="B442" s="289"/>
      <c r="C442" s="75"/>
      <c r="D442" s="88" t="s">
        <v>85</v>
      </c>
      <c r="E442" s="103" t="s">
        <v>627</v>
      </c>
      <c r="F442" s="157"/>
      <c r="G442" s="158"/>
      <c r="H442" s="92">
        <v>0</v>
      </c>
      <c r="I442" s="93">
        <v>10</v>
      </c>
      <c r="J442" s="132"/>
      <c r="K442" s="65"/>
      <c r="L442" s="65"/>
      <c r="M442" s="81"/>
      <c r="N442" s="81"/>
      <c r="O442" s="290"/>
      <c r="P442" s="83"/>
      <c r="Q442" s="84"/>
      <c r="R442" s="157"/>
      <c r="S442" s="158"/>
      <c r="T442" s="92">
        <v>0</v>
      </c>
      <c r="U442" s="93">
        <v>10</v>
      </c>
      <c r="V442" s="80"/>
      <c r="W442" s="65"/>
      <c r="X442" s="65"/>
      <c r="Y442" s="81"/>
      <c r="Z442" s="81"/>
      <c r="AA442" s="290"/>
      <c r="AB442" s="83"/>
      <c r="AC442" s="84"/>
      <c r="AD442" s="157"/>
      <c r="AE442" s="158"/>
      <c r="AF442" s="92">
        <v>0</v>
      </c>
      <c r="AG442" s="93">
        <v>10</v>
      </c>
      <c r="AH442" s="80"/>
      <c r="AI442" s="65"/>
      <c r="AJ442" s="65"/>
      <c r="AK442" s="81"/>
      <c r="AL442" s="81"/>
      <c r="AM442" s="290"/>
      <c r="AN442" s="83"/>
      <c r="AO442" s="84"/>
      <c r="AP442" s="157"/>
      <c r="AR442" s="85"/>
      <c r="AS442" s="159"/>
      <c r="AT442" s="50"/>
    </row>
    <row r="443" spans="1:46" ht="76.5" hidden="1" outlineLevel="1" x14ac:dyDescent="0.2">
      <c r="A443" s="58"/>
      <c r="B443" s="289"/>
      <c r="C443" s="75"/>
      <c r="D443" s="88" t="s">
        <v>87</v>
      </c>
      <c r="E443" s="103" t="s">
        <v>628</v>
      </c>
      <c r="F443" s="157"/>
      <c r="G443" s="158"/>
      <c r="H443" s="92">
        <v>0</v>
      </c>
      <c r="I443" s="93">
        <v>20</v>
      </c>
      <c r="J443" s="132"/>
      <c r="K443" s="65"/>
      <c r="L443" s="65"/>
      <c r="M443" s="81"/>
      <c r="N443" s="81"/>
      <c r="O443" s="290"/>
      <c r="P443" s="83"/>
      <c r="Q443" s="84"/>
      <c r="R443" s="157"/>
      <c r="S443" s="158"/>
      <c r="T443" s="92">
        <v>0</v>
      </c>
      <c r="U443" s="93">
        <v>20</v>
      </c>
      <c r="V443" s="80"/>
      <c r="W443" s="65"/>
      <c r="X443" s="65"/>
      <c r="Y443" s="81"/>
      <c r="Z443" s="81"/>
      <c r="AA443" s="290"/>
      <c r="AB443" s="83"/>
      <c r="AC443" s="84"/>
      <c r="AD443" s="157"/>
      <c r="AE443" s="158"/>
      <c r="AF443" s="92">
        <v>0</v>
      </c>
      <c r="AG443" s="93">
        <v>20</v>
      </c>
      <c r="AH443" s="80"/>
      <c r="AI443" s="65"/>
      <c r="AJ443" s="65"/>
      <c r="AK443" s="81"/>
      <c r="AL443" s="81"/>
      <c r="AM443" s="290"/>
      <c r="AN443" s="83"/>
      <c r="AO443" s="84"/>
      <c r="AP443" s="157"/>
      <c r="AR443" s="85"/>
      <c r="AS443" s="159"/>
      <c r="AT443" s="50"/>
    </row>
    <row r="444" spans="1:46" ht="63.75" hidden="1" outlineLevel="1" x14ac:dyDescent="0.2">
      <c r="A444" s="58" t="s">
        <v>270</v>
      </c>
      <c r="B444" s="289"/>
      <c r="C444" s="75"/>
      <c r="D444" s="310" t="s">
        <v>119</v>
      </c>
      <c r="E444" s="99" t="s">
        <v>629</v>
      </c>
      <c r="F444" s="157"/>
      <c r="G444" s="158"/>
      <c r="H444" s="92">
        <v>0</v>
      </c>
      <c r="I444" s="93">
        <v>10</v>
      </c>
      <c r="J444" s="132"/>
      <c r="K444" s="65"/>
      <c r="L444" s="65"/>
      <c r="M444" s="81"/>
      <c r="N444" s="81"/>
      <c r="O444" s="290"/>
      <c r="P444" s="83"/>
      <c r="Q444" s="84"/>
      <c r="R444" s="157"/>
      <c r="S444" s="158"/>
      <c r="T444" s="92">
        <v>0</v>
      </c>
      <c r="U444" s="93">
        <v>10</v>
      </c>
      <c r="V444" s="80"/>
      <c r="W444" s="65"/>
      <c r="X444" s="65"/>
      <c r="Y444" s="81"/>
      <c r="Z444" s="81"/>
      <c r="AA444" s="290"/>
      <c r="AB444" s="83"/>
      <c r="AC444" s="84"/>
      <c r="AD444" s="157"/>
      <c r="AE444" s="158"/>
      <c r="AF444" s="92">
        <v>0</v>
      </c>
      <c r="AG444" s="93">
        <v>10</v>
      </c>
      <c r="AH444" s="80"/>
      <c r="AI444" s="65"/>
      <c r="AJ444" s="65"/>
      <c r="AK444" s="81"/>
      <c r="AL444" s="81"/>
      <c r="AM444" s="290"/>
      <c r="AN444" s="83"/>
      <c r="AO444" s="84"/>
      <c r="AP444" s="157"/>
      <c r="AR444" s="85"/>
      <c r="AS444" s="159"/>
      <c r="AT444" s="50"/>
    </row>
    <row r="445" spans="1:46" ht="12.75" hidden="1" customHeight="1" outlineLevel="1" thickBot="1" x14ac:dyDescent="0.25">
      <c r="A445" s="58"/>
      <c r="B445" s="289"/>
      <c r="C445" s="75" t="s">
        <v>95</v>
      </c>
      <c r="D445" s="95" t="s">
        <v>630</v>
      </c>
      <c r="E445" s="222"/>
      <c r="F445" s="223"/>
      <c r="G445" s="224">
        <f>SUM(H446)</f>
        <v>0</v>
      </c>
      <c r="H445" s="64"/>
      <c r="I445" s="65">
        <v>10</v>
      </c>
      <c r="J445" s="132"/>
      <c r="K445" s="65"/>
      <c r="L445" s="65"/>
      <c r="M445" s="81"/>
      <c r="N445" s="81"/>
      <c r="O445" s="290"/>
      <c r="P445" s="83"/>
      <c r="Q445" s="84"/>
      <c r="R445" s="223"/>
      <c r="S445" s="224">
        <f>SUM(T446)</f>
        <v>0</v>
      </c>
      <c r="T445" s="64"/>
      <c r="U445" s="65">
        <v>10</v>
      </c>
      <c r="V445" s="80"/>
      <c r="W445" s="65"/>
      <c r="X445" s="65"/>
      <c r="Y445" s="81"/>
      <c r="Z445" s="81"/>
      <c r="AA445" s="290"/>
      <c r="AB445" s="83"/>
      <c r="AC445" s="84"/>
      <c r="AD445" s="223"/>
      <c r="AE445" s="224">
        <f>SUM(AF446)</f>
        <v>0</v>
      </c>
      <c r="AF445" s="64"/>
      <c r="AG445" s="65">
        <v>10</v>
      </c>
      <c r="AH445" s="80"/>
      <c r="AI445" s="65"/>
      <c r="AJ445" s="65"/>
      <c r="AK445" s="81"/>
      <c r="AL445" s="81"/>
      <c r="AM445" s="290"/>
      <c r="AN445" s="83"/>
      <c r="AO445" s="84"/>
      <c r="AP445" s="223"/>
      <c r="AR445" s="85"/>
      <c r="AS445" s="225"/>
      <c r="AT445" s="50"/>
    </row>
    <row r="446" spans="1:46" ht="51" hidden="1" customHeight="1" outlineLevel="1" thickBot="1" x14ac:dyDescent="0.25">
      <c r="A446" s="58" t="s">
        <v>270</v>
      </c>
      <c r="B446" s="289"/>
      <c r="C446" s="75"/>
      <c r="D446" s="88" t="s">
        <v>133</v>
      </c>
      <c r="E446" s="103" t="s">
        <v>631</v>
      </c>
      <c r="F446" s="157"/>
      <c r="G446" s="158"/>
      <c r="H446" s="92">
        <v>0</v>
      </c>
      <c r="I446" s="93">
        <v>10</v>
      </c>
      <c r="J446" s="132"/>
      <c r="K446" s="65"/>
      <c r="L446" s="65"/>
      <c r="M446" s="81"/>
      <c r="N446" s="81"/>
      <c r="O446" s="290"/>
      <c r="P446" s="83"/>
      <c r="Q446" s="84"/>
      <c r="R446" s="157"/>
      <c r="S446" s="158"/>
      <c r="T446" s="92">
        <v>0</v>
      </c>
      <c r="U446" s="93">
        <v>10</v>
      </c>
      <c r="V446" s="80"/>
      <c r="W446" s="65"/>
      <c r="X446" s="65"/>
      <c r="Y446" s="81"/>
      <c r="Z446" s="81"/>
      <c r="AA446" s="290"/>
      <c r="AB446" s="83"/>
      <c r="AC446" s="84"/>
      <c r="AD446" s="157"/>
      <c r="AE446" s="158"/>
      <c r="AF446" s="92">
        <v>0</v>
      </c>
      <c r="AG446" s="93">
        <v>10</v>
      </c>
      <c r="AH446" s="80"/>
      <c r="AI446" s="65"/>
      <c r="AJ446" s="65"/>
      <c r="AK446" s="81"/>
      <c r="AL446" s="81"/>
      <c r="AM446" s="290"/>
      <c r="AN446" s="83"/>
      <c r="AO446" s="84"/>
      <c r="AP446" s="157"/>
      <c r="AR446" s="85"/>
      <c r="AS446" s="159"/>
      <c r="AT446" s="50"/>
    </row>
    <row r="447" spans="1:46" ht="12.75" hidden="1" customHeight="1" outlineLevel="1" thickBot="1" x14ac:dyDescent="0.25">
      <c r="A447" s="58"/>
      <c r="B447" s="289"/>
      <c r="C447" s="75" t="s">
        <v>138</v>
      </c>
      <c r="D447" s="95" t="s">
        <v>632</v>
      </c>
      <c r="E447" s="222"/>
      <c r="F447" s="223"/>
      <c r="G447" s="224">
        <f>SUM(H448)</f>
        <v>0</v>
      </c>
      <c r="H447" s="64"/>
      <c r="I447" s="65">
        <v>10</v>
      </c>
      <c r="J447" s="132"/>
      <c r="K447" s="65"/>
      <c r="L447" s="65"/>
      <c r="M447" s="81"/>
      <c r="N447" s="81"/>
      <c r="O447" s="290"/>
      <c r="P447" s="83"/>
      <c r="Q447" s="84"/>
      <c r="R447" s="223"/>
      <c r="S447" s="224">
        <f>SUM(T448)</f>
        <v>0</v>
      </c>
      <c r="T447" s="64"/>
      <c r="U447" s="65">
        <v>10</v>
      </c>
      <c r="V447" s="80"/>
      <c r="W447" s="65"/>
      <c r="X447" s="65"/>
      <c r="Y447" s="81"/>
      <c r="Z447" s="81"/>
      <c r="AA447" s="290"/>
      <c r="AB447" s="83"/>
      <c r="AC447" s="84"/>
      <c r="AD447" s="223"/>
      <c r="AE447" s="224">
        <f>SUM(AF448)</f>
        <v>0</v>
      </c>
      <c r="AF447" s="64"/>
      <c r="AG447" s="65">
        <v>10</v>
      </c>
      <c r="AH447" s="80"/>
      <c r="AI447" s="65"/>
      <c r="AJ447" s="65"/>
      <c r="AK447" s="81"/>
      <c r="AL447" s="81"/>
      <c r="AM447" s="290"/>
      <c r="AN447" s="83"/>
      <c r="AO447" s="84"/>
      <c r="AP447" s="223"/>
      <c r="AR447" s="85"/>
      <c r="AS447" s="225"/>
      <c r="AT447" s="50"/>
    </row>
    <row r="448" spans="1:46" ht="41.25" hidden="1" customHeight="1" outlineLevel="1" thickBot="1" x14ac:dyDescent="0.25">
      <c r="A448" s="58"/>
      <c r="B448" s="289"/>
      <c r="C448" s="75"/>
      <c r="D448" s="88" t="s">
        <v>358</v>
      </c>
      <c r="E448" s="103" t="s">
        <v>633</v>
      </c>
      <c r="F448" s="157"/>
      <c r="G448" s="158"/>
      <c r="H448" s="92">
        <v>0</v>
      </c>
      <c r="I448" s="93">
        <v>10</v>
      </c>
      <c r="J448" s="132"/>
      <c r="K448" s="65"/>
      <c r="L448" s="65"/>
      <c r="M448" s="81"/>
      <c r="N448" s="81"/>
      <c r="O448" s="290"/>
      <c r="P448" s="83"/>
      <c r="Q448" s="84"/>
      <c r="R448" s="157"/>
      <c r="S448" s="158"/>
      <c r="T448" s="92">
        <v>0</v>
      </c>
      <c r="U448" s="93">
        <v>10</v>
      </c>
      <c r="V448" s="80"/>
      <c r="W448" s="65"/>
      <c r="X448" s="65"/>
      <c r="Y448" s="81"/>
      <c r="Z448" s="81"/>
      <c r="AA448" s="290"/>
      <c r="AB448" s="83"/>
      <c r="AC448" s="84"/>
      <c r="AD448" s="157"/>
      <c r="AE448" s="158"/>
      <c r="AF448" s="92">
        <v>0</v>
      </c>
      <c r="AG448" s="93">
        <v>10</v>
      </c>
      <c r="AH448" s="80"/>
      <c r="AI448" s="65"/>
      <c r="AJ448" s="65"/>
      <c r="AK448" s="81"/>
      <c r="AL448" s="81"/>
      <c r="AM448" s="290"/>
      <c r="AN448" s="83"/>
      <c r="AO448" s="84"/>
      <c r="AP448" s="157"/>
      <c r="AR448" s="85"/>
      <c r="AS448" s="159"/>
      <c r="AT448" s="50"/>
    </row>
    <row r="449" spans="1:46" ht="12.75" hidden="1" customHeight="1" outlineLevel="1" thickBot="1" x14ac:dyDescent="0.25">
      <c r="A449" s="58"/>
      <c r="B449" s="289"/>
      <c r="C449" s="75" t="s">
        <v>141</v>
      </c>
      <c r="D449" s="95" t="s">
        <v>634</v>
      </c>
      <c r="E449" s="222"/>
      <c r="F449" s="223"/>
      <c r="G449" s="224">
        <f>SUM(H450)</f>
        <v>0</v>
      </c>
      <c r="H449" s="64"/>
      <c r="I449" s="65">
        <v>10</v>
      </c>
      <c r="J449" s="132"/>
      <c r="K449" s="65"/>
      <c r="L449" s="65"/>
      <c r="M449" s="11"/>
      <c r="N449" s="11"/>
      <c r="O449" s="11"/>
      <c r="P449" s="11"/>
      <c r="Q449" s="11"/>
      <c r="R449" s="223"/>
      <c r="S449" s="224">
        <f>SUM(T450)</f>
        <v>0</v>
      </c>
      <c r="T449" s="64"/>
      <c r="U449" s="65">
        <v>10</v>
      </c>
      <c r="V449" s="80"/>
      <c r="W449" s="65"/>
      <c r="X449" s="65"/>
      <c r="Y449" s="11"/>
      <c r="Z449" s="11"/>
      <c r="AA449" s="11"/>
      <c r="AB449" s="11"/>
      <c r="AC449" s="11"/>
      <c r="AD449" s="223"/>
      <c r="AE449" s="224">
        <f>AF450</f>
        <v>0</v>
      </c>
      <c r="AF449" s="64"/>
      <c r="AG449" s="65">
        <v>10</v>
      </c>
      <c r="AH449" s="80"/>
      <c r="AI449" s="65"/>
      <c r="AJ449" s="65"/>
      <c r="AK449" s="11"/>
      <c r="AL449" s="11"/>
      <c r="AM449" s="11"/>
      <c r="AN449" s="11"/>
      <c r="AO449" s="11"/>
      <c r="AP449" s="223"/>
      <c r="AR449" s="85"/>
      <c r="AS449" s="225"/>
      <c r="AT449" s="50"/>
    </row>
    <row r="450" spans="1:46" ht="112.5" hidden="1" customHeight="1" outlineLevel="1" thickBot="1" x14ac:dyDescent="0.25">
      <c r="A450" s="58"/>
      <c r="B450" s="289"/>
      <c r="C450" s="75"/>
      <c r="D450" s="88"/>
      <c r="E450" s="193" t="s">
        <v>635</v>
      </c>
      <c r="F450" s="194"/>
      <c r="G450" s="195"/>
      <c r="H450" s="128">
        <v>0</v>
      </c>
      <c r="I450" s="232">
        <v>10</v>
      </c>
      <c r="J450" s="132"/>
      <c r="K450" s="65"/>
      <c r="L450" s="65"/>
      <c r="M450" s="81"/>
      <c r="N450" s="81"/>
      <c r="O450" s="290"/>
      <c r="P450" s="83"/>
      <c r="Q450" s="84"/>
      <c r="R450" s="194"/>
      <c r="S450" s="195"/>
      <c r="T450" s="128">
        <v>0</v>
      </c>
      <c r="U450" s="232">
        <v>10</v>
      </c>
      <c r="V450" s="80"/>
      <c r="W450" s="65"/>
      <c r="X450" s="65"/>
      <c r="Y450" s="81"/>
      <c r="Z450" s="81"/>
      <c r="AA450" s="290"/>
      <c r="AB450" s="83"/>
      <c r="AC450" s="84"/>
      <c r="AD450" s="194"/>
      <c r="AE450" s="195"/>
      <c r="AF450" s="128">
        <v>0</v>
      </c>
      <c r="AG450" s="232">
        <v>10</v>
      </c>
      <c r="AH450" s="80"/>
      <c r="AI450" s="65"/>
      <c r="AJ450" s="65"/>
      <c r="AK450" s="81"/>
      <c r="AL450" s="81"/>
      <c r="AM450" s="290"/>
      <c r="AN450" s="83"/>
      <c r="AO450" s="84"/>
      <c r="AP450" s="194"/>
      <c r="AR450" s="85"/>
      <c r="AS450" s="196"/>
      <c r="AT450" s="104"/>
    </row>
    <row r="451" spans="1:46" s="318" customFormat="1" ht="21.95" customHeight="1" collapsed="1" thickBot="1" x14ac:dyDescent="0.3">
      <c r="A451" s="311">
        <v>32</v>
      </c>
      <c r="B451" s="284" t="s">
        <v>636</v>
      </c>
      <c r="C451" s="285" t="s">
        <v>637</v>
      </c>
      <c r="D451" s="285"/>
      <c r="E451" s="286"/>
      <c r="F451" s="312"/>
      <c r="G451" s="287">
        <f>SUM(G452:G464)</f>
        <v>0</v>
      </c>
      <c r="H451" s="64"/>
      <c r="I451" s="211">
        <v>100</v>
      </c>
      <c r="J451" s="65">
        <v>3</v>
      </c>
      <c r="K451" s="65">
        <f>G451*J451</f>
        <v>0</v>
      </c>
      <c r="L451" s="65">
        <f>I451*J451</f>
        <v>300</v>
      </c>
      <c r="M451" s="141"/>
      <c r="N451" s="141"/>
      <c r="O451" s="313"/>
      <c r="P451" s="143"/>
      <c r="Q451" s="314"/>
      <c r="R451" s="312"/>
      <c r="S451" s="287">
        <f>SUM(S452:S464)</f>
        <v>0</v>
      </c>
      <c r="T451" s="64"/>
      <c r="U451" s="211">
        <v>100</v>
      </c>
      <c r="V451" s="65">
        <v>3</v>
      </c>
      <c r="W451" s="65">
        <f>S451*V451</f>
        <v>0</v>
      </c>
      <c r="X451" s="65">
        <f>U451*V451</f>
        <v>300</v>
      </c>
      <c r="Y451" s="141"/>
      <c r="Z451" s="141"/>
      <c r="AA451" s="313"/>
      <c r="AB451" s="143"/>
      <c r="AC451" s="314"/>
      <c r="AD451" s="312"/>
      <c r="AE451" s="287">
        <f>SUM(AE452:AE464)</f>
        <v>0</v>
      </c>
      <c r="AF451" s="64"/>
      <c r="AG451" s="211">
        <v>100</v>
      </c>
      <c r="AH451" s="65">
        <v>3</v>
      </c>
      <c r="AI451" s="65">
        <f>AE451*AH451</f>
        <v>0</v>
      </c>
      <c r="AJ451" s="65">
        <f>AG451*AH451</f>
        <v>300</v>
      </c>
      <c r="AK451" s="141"/>
      <c r="AL451" s="141"/>
      <c r="AM451" s="313"/>
      <c r="AN451" s="143"/>
      <c r="AO451" s="314"/>
      <c r="AP451" s="312"/>
      <c r="AQ451" s="315"/>
      <c r="AR451" s="316"/>
      <c r="AS451" s="317"/>
      <c r="AT451" s="73"/>
    </row>
    <row r="452" spans="1:46" ht="12.75" hidden="1" customHeight="1" outlineLevel="1" thickBot="1" x14ac:dyDescent="0.25">
      <c r="B452" s="319"/>
      <c r="C452" s="320" t="s">
        <v>77</v>
      </c>
      <c r="D452" s="321" t="s">
        <v>638</v>
      </c>
      <c r="E452" s="322"/>
      <c r="F452" s="323"/>
      <c r="G452" s="324">
        <f>SUM(H453:H456)</f>
        <v>0</v>
      </c>
      <c r="H452" s="325"/>
      <c r="I452" s="326">
        <v>40</v>
      </c>
      <c r="J452" s="325"/>
      <c r="K452" s="326"/>
      <c r="L452" s="326"/>
      <c r="M452" s="327"/>
      <c r="N452" s="327"/>
      <c r="O452" s="328"/>
      <c r="P452" s="329"/>
      <c r="Q452" s="330"/>
      <c r="R452" s="323"/>
      <c r="S452" s="324">
        <f>SUM(T453:T456)</f>
        <v>0</v>
      </c>
      <c r="T452" s="325"/>
      <c r="U452" s="326">
        <v>40</v>
      </c>
      <c r="V452" s="325"/>
      <c r="W452" s="326"/>
      <c r="X452" s="326"/>
      <c r="Y452" s="327"/>
      <c r="Z452" s="327"/>
      <c r="AA452" s="328"/>
      <c r="AB452" s="329"/>
      <c r="AC452" s="330"/>
      <c r="AD452" s="323"/>
      <c r="AE452" s="324">
        <f>SUM(AF453:AF456)</f>
        <v>0</v>
      </c>
      <c r="AF452" s="325"/>
      <c r="AG452" s="326">
        <v>40</v>
      </c>
      <c r="AH452" s="325"/>
      <c r="AI452" s="326"/>
      <c r="AJ452" s="326"/>
      <c r="AK452" s="327"/>
      <c r="AL452" s="327"/>
      <c r="AM452" s="328"/>
      <c r="AN452" s="329"/>
      <c r="AO452" s="330"/>
      <c r="AP452" s="323"/>
      <c r="AR452" s="331"/>
      <c r="AS452" s="98"/>
      <c r="AT452" s="50"/>
    </row>
    <row r="453" spans="1:46" ht="94.5" hidden="1" customHeight="1" outlineLevel="1" x14ac:dyDescent="0.2">
      <c r="B453" s="332"/>
      <c r="C453" s="333"/>
      <c r="D453" s="334" t="s">
        <v>241</v>
      </c>
      <c r="E453" s="335" t="s">
        <v>639</v>
      </c>
      <c r="F453" s="336"/>
      <c r="G453" s="337"/>
      <c r="H453" s="92">
        <v>0</v>
      </c>
      <c r="I453" s="338">
        <v>10</v>
      </c>
      <c r="J453" s="79"/>
      <c r="K453" s="339"/>
      <c r="L453" s="339"/>
      <c r="M453" s="327"/>
      <c r="N453" s="327"/>
      <c r="O453" s="328"/>
      <c r="P453" s="329"/>
      <c r="Q453" s="330"/>
      <c r="R453" s="336"/>
      <c r="S453" s="337"/>
      <c r="T453" s="92">
        <v>0</v>
      </c>
      <c r="U453" s="338">
        <v>10</v>
      </c>
      <c r="V453" s="79"/>
      <c r="W453" s="339"/>
      <c r="X453" s="339"/>
      <c r="Y453" s="327"/>
      <c r="Z453" s="327"/>
      <c r="AA453" s="328"/>
      <c r="AB453" s="329"/>
      <c r="AC453" s="330"/>
      <c r="AD453" s="336"/>
      <c r="AE453" s="337"/>
      <c r="AF453" s="92">
        <v>0</v>
      </c>
      <c r="AG453" s="338">
        <v>10</v>
      </c>
      <c r="AH453" s="79"/>
      <c r="AI453" s="339"/>
      <c r="AJ453" s="339"/>
      <c r="AK453" s="327"/>
      <c r="AL453" s="327"/>
      <c r="AM453" s="328"/>
      <c r="AN453" s="329"/>
      <c r="AO453" s="330"/>
      <c r="AP453" s="336"/>
      <c r="AR453" s="93"/>
      <c r="AS453" s="196"/>
      <c r="AT453" s="50"/>
    </row>
    <row r="454" spans="1:46" ht="80.25" hidden="1" customHeight="1" outlineLevel="1" x14ac:dyDescent="0.2">
      <c r="B454" s="332"/>
      <c r="C454" s="333"/>
      <c r="D454" s="334" t="s">
        <v>79</v>
      </c>
      <c r="E454" s="335" t="s">
        <v>640</v>
      </c>
      <c r="F454" s="336"/>
      <c r="G454" s="337"/>
      <c r="H454" s="92">
        <v>0</v>
      </c>
      <c r="I454" s="338">
        <v>20</v>
      </c>
      <c r="J454" s="79"/>
      <c r="K454" s="339"/>
      <c r="L454" s="339"/>
      <c r="M454" s="327"/>
      <c r="N454" s="327"/>
      <c r="O454" s="328"/>
      <c r="P454" s="329"/>
      <c r="Q454" s="330"/>
      <c r="R454" s="336"/>
      <c r="S454" s="337"/>
      <c r="T454" s="92">
        <v>0</v>
      </c>
      <c r="U454" s="338">
        <v>20</v>
      </c>
      <c r="V454" s="79"/>
      <c r="W454" s="339"/>
      <c r="X454" s="339"/>
      <c r="Y454" s="327"/>
      <c r="Z454" s="327"/>
      <c r="AA454" s="328"/>
      <c r="AB454" s="329"/>
      <c r="AC454" s="330"/>
      <c r="AD454" s="336"/>
      <c r="AE454" s="337"/>
      <c r="AF454" s="92">
        <v>0</v>
      </c>
      <c r="AG454" s="338">
        <v>20</v>
      </c>
      <c r="AH454" s="79"/>
      <c r="AI454" s="339"/>
      <c r="AJ454" s="339"/>
      <c r="AK454" s="327"/>
      <c r="AL454" s="327"/>
      <c r="AM454" s="328"/>
      <c r="AN454" s="329"/>
      <c r="AO454" s="330"/>
      <c r="AP454" s="336"/>
      <c r="AR454" s="93"/>
      <c r="AS454" s="196"/>
      <c r="AT454" s="50"/>
    </row>
    <row r="455" spans="1:46" ht="49.5" hidden="1" customHeight="1" outlineLevel="1" x14ac:dyDescent="0.2">
      <c r="B455" s="332"/>
      <c r="C455" s="333"/>
      <c r="D455" s="334" t="s">
        <v>81</v>
      </c>
      <c r="E455" s="335" t="s">
        <v>641</v>
      </c>
      <c r="F455" s="336"/>
      <c r="G455" s="337"/>
      <c r="H455" s="92">
        <v>0</v>
      </c>
      <c r="I455" s="338">
        <v>5</v>
      </c>
      <c r="J455" s="79"/>
      <c r="K455" s="339"/>
      <c r="L455" s="339"/>
      <c r="M455" s="327"/>
      <c r="N455" s="327"/>
      <c r="O455" s="328"/>
      <c r="P455" s="329"/>
      <c r="Q455" s="330"/>
      <c r="R455" s="336"/>
      <c r="S455" s="337"/>
      <c r="T455" s="92">
        <v>0</v>
      </c>
      <c r="U455" s="338">
        <v>5</v>
      </c>
      <c r="V455" s="79"/>
      <c r="W455" s="339"/>
      <c r="X455" s="339"/>
      <c r="Y455" s="327"/>
      <c r="Z455" s="327"/>
      <c r="AA455" s="328"/>
      <c r="AB455" s="329"/>
      <c r="AC455" s="330"/>
      <c r="AD455" s="336"/>
      <c r="AE455" s="337"/>
      <c r="AF455" s="92">
        <v>0</v>
      </c>
      <c r="AG455" s="338">
        <v>5</v>
      </c>
      <c r="AH455" s="79"/>
      <c r="AI455" s="339"/>
      <c r="AJ455" s="339"/>
      <c r="AK455" s="327"/>
      <c r="AL455" s="327"/>
      <c r="AM455" s="328"/>
      <c r="AN455" s="329"/>
      <c r="AO455" s="330"/>
      <c r="AP455" s="336"/>
      <c r="AR455" s="93"/>
      <c r="AS455" s="196"/>
      <c r="AT455" s="50"/>
    </row>
    <row r="456" spans="1:46" ht="40.5" hidden="1" customHeight="1" outlineLevel="1" x14ac:dyDescent="0.2">
      <c r="B456" s="332"/>
      <c r="C456" s="333"/>
      <c r="D456" s="334" t="s">
        <v>114</v>
      </c>
      <c r="E456" s="335" t="s">
        <v>642</v>
      </c>
      <c r="F456" s="336"/>
      <c r="G456" s="337"/>
      <c r="H456" s="92">
        <v>0</v>
      </c>
      <c r="I456" s="338">
        <v>5</v>
      </c>
      <c r="J456" s="79"/>
      <c r="K456" s="339"/>
      <c r="L456" s="339"/>
      <c r="M456" s="327"/>
      <c r="N456" s="327"/>
      <c r="O456" s="328"/>
      <c r="P456" s="329"/>
      <c r="Q456" s="330"/>
      <c r="R456" s="336"/>
      <c r="S456" s="337"/>
      <c r="T456" s="92">
        <v>0</v>
      </c>
      <c r="U456" s="338">
        <v>5</v>
      </c>
      <c r="V456" s="79"/>
      <c r="W456" s="339"/>
      <c r="X456" s="339"/>
      <c r="Y456" s="327"/>
      <c r="Z456" s="327"/>
      <c r="AA456" s="328"/>
      <c r="AB456" s="329"/>
      <c r="AC456" s="330"/>
      <c r="AD456" s="336"/>
      <c r="AE456" s="337"/>
      <c r="AF456" s="92">
        <v>0</v>
      </c>
      <c r="AG456" s="338">
        <v>5</v>
      </c>
      <c r="AH456" s="79"/>
      <c r="AI456" s="339"/>
      <c r="AJ456" s="339"/>
      <c r="AK456" s="327"/>
      <c r="AL456" s="327"/>
      <c r="AM456" s="328"/>
      <c r="AN456" s="329"/>
      <c r="AO456" s="330"/>
      <c r="AP456" s="336"/>
      <c r="AR456" s="93"/>
      <c r="AS456" s="196"/>
      <c r="AT456" s="50"/>
    </row>
    <row r="457" spans="1:46" ht="12.75" hidden="1" customHeight="1" outlineLevel="1" x14ac:dyDescent="0.2">
      <c r="B457" s="332"/>
      <c r="C457" s="333" t="s">
        <v>83</v>
      </c>
      <c r="D457" s="340" t="s">
        <v>643</v>
      </c>
      <c r="E457" s="341"/>
      <c r="F457" s="342"/>
      <c r="G457" s="343">
        <f>SUM(H458:H459)</f>
        <v>0</v>
      </c>
      <c r="H457" s="64"/>
      <c r="I457" s="339">
        <v>25</v>
      </c>
      <c r="J457" s="79"/>
      <c r="K457" s="339"/>
      <c r="L457" s="339"/>
      <c r="M457" s="327"/>
      <c r="N457" s="327"/>
      <c r="O457" s="328"/>
      <c r="P457" s="329"/>
      <c r="Q457" s="330"/>
      <c r="R457" s="342"/>
      <c r="S457" s="343">
        <f>SUM(T458:T459)</f>
        <v>0</v>
      </c>
      <c r="T457" s="64"/>
      <c r="U457" s="339">
        <v>25</v>
      </c>
      <c r="V457" s="79"/>
      <c r="W457" s="339"/>
      <c r="X457" s="339"/>
      <c r="Y457" s="327"/>
      <c r="Z457" s="327"/>
      <c r="AA457" s="328"/>
      <c r="AB457" s="329"/>
      <c r="AC457" s="330"/>
      <c r="AD457" s="342"/>
      <c r="AE457" s="343">
        <f>SUM(AF458:AF459)</f>
        <v>0</v>
      </c>
      <c r="AF457" s="64"/>
      <c r="AG457" s="339">
        <v>25</v>
      </c>
      <c r="AH457" s="79"/>
      <c r="AI457" s="339"/>
      <c r="AJ457" s="339"/>
      <c r="AK457" s="327"/>
      <c r="AL457" s="327"/>
      <c r="AM457" s="328"/>
      <c r="AN457" s="329"/>
      <c r="AO457" s="330"/>
      <c r="AP457" s="342"/>
      <c r="AR457" s="93"/>
      <c r="AS457" s="225"/>
      <c r="AT457" s="50"/>
    </row>
    <row r="458" spans="1:46" ht="65.25" hidden="1" customHeight="1" outlineLevel="1" x14ac:dyDescent="0.2">
      <c r="A458" s="2" t="s">
        <v>270</v>
      </c>
      <c r="B458" s="332"/>
      <c r="C458" s="333"/>
      <c r="D458" s="334" t="s">
        <v>85</v>
      </c>
      <c r="E458" s="344" t="s">
        <v>644</v>
      </c>
      <c r="F458" s="336"/>
      <c r="G458" s="337"/>
      <c r="H458" s="92">
        <v>0</v>
      </c>
      <c r="I458" s="338">
        <v>20</v>
      </c>
      <c r="J458" s="79"/>
      <c r="K458" s="339"/>
      <c r="L458" s="339"/>
      <c r="M458" s="327"/>
      <c r="N458" s="327"/>
      <c r="O458" s="328"/>
      <c r="P458" s="329"/>
      <c r="Q458" s="330"/>
      <c r="R458" s="336"/>
      <c r="S458" s="337"/>
      <c r="T458" s="92">
        <v>0</v>
      </c>
      <c r="U458" s="338">
        <v>20</v>
      </c>
      <c r="V458" s="79"/>
      <c r="W458" s="339"/>
      <c r="X458" s="339"/>
      <c r="Y458" s="327"/>
      <c r="Z458" s="327"/>
      <c r="AA458" s="328"/>
      <c r="AB458" s="329"/>
      <c r="AC458" s="330"/>
      <c r="AD458" s="336"/>
      <c r="AE458" s="337"/>
      <c r="AF458" s="92">
        <v>0</v>
      </c>
      <c r="AG458" s="338">
        <v>20</v>
      </c>
      <c r="AH458" s="79"/>
      <c r="AI458" s="339"/>
      <c r="AJ458" s="339"/>
      <c r="AK458" s="327"/>
      <c r="AL458" s="327"/>
      <c r="AM458" s="328"/>
      <c r="AN458" s="329"/>
      <c r="AO458" s="330"/>
      <c r="AP458" s="336"/>
      <c r="AR458" s="93"/>
      <c r="AS458" s="196"/>
      <c r="AT458" s="50"/>
    </row>
    <row r="459" spans="1:46" ht="60.75" hidden="1" customHeight="1" outlineLevel="1" x14ac:dyDescent="0.2">
      <c r="B459" s="332"/>
      <c r="C459" s="333"/>
      <c r="D459" s="334" t="s">
        <v>87</v>
      </c>
      <c r="E459" s="345" t="s">
        <v>645</v>
      </c>
      <c r="F459" s="346"/>
      <c r="G459" s="347"/>
      <c r="H459" s="92">
        <v>0</v>
      </c>
      <c r="I459" s="338">
        <v>5</v>
      </c>
      <c r="J459" s="79"/>
      <c r="K459" s="339"/>
      <c r="L459" s="339"/>
      <c r="M459" s="327"/>
      <c r="N459" s="327"/>
      <c r="O459" s="328"/>
      <c r="P459" s="329"/>
      <c r="Q459" s="330"/>
      <c r="R459" s="346"/>
      <c r="S459" s="347"/>
      <c r="T459" s="92">
        <v>0</v>
      </c>
      <c r="U459" s="338">
        <v>5</v>
      </c>
      <c r="V459" s="79"/>
      <c r="W459" s="339"/>
      <c r="X459" s="339"/>
      <c r="Y459" s="327"/>
      <c r="Z459" s="327"/>
      <c r="AA459" s="328"/>
      <c r="AB459" s="329"/>
      <c r="AC459" s="330"/>
      <c r="AD459" s="346"/>
      <c r="AE459" s="347"/>
      <c r="AF459" s="92">
        <v>0</v>
      </c>
      <c r="AG459" s="338">
        <v>5</v>
      </c>
      <c r="AH459" s="79"/>
      <c r="AI459" s="339"/>
      <c r="AJ459" s="339"/>
      <c r="AK459" s="327"/>
      <c r="AL459" s="327"/>
      <c r="AM459" s="328"/>
      <c r="AN459" s="329"/>
      <c r="AO459" s="330"/>
      <c r="AP459" s="346"/>
      <c r="AR459" s="93"/>
      <c r="AS459" s="102"/>
      <c r="AT459" s="50"/>
    </row>
    <row r="460" spans="1:46" ht="12.75" hidden="1" customHeight="1" outlineLevel="1" x14ac:dyDescent="0.2">
      <c r="B460" s="332"/>
      <c r="C460" s="333" t="s">
        <v>95</v>
      </c>
      <c r="D460" s="340" t="s">
        <v>646</v>
      </c>
      <c r="E460" s="341"/>
      <c r="F460" s="342"/>
      <c r="G460" s="343">
        <f>SUM(H461:H462)</f>
        <v>0</v>
      </c>
      <c r="H460" s="64"/>
      <c r="I460" s="339">
        <v>15</v>
      </c>
      <c r="J460" s="79"/>
      <c r="K460" s="339"/>
      <c r="L460" s="339"/>
      <c r="M460" s="327"/>
      <c r="N460" s="327"/>
      <c r="O460" s="328"/>
      <c r="P460" s="329"/>
      <c r="Q460" s="330"/>
      <c r="R460" s="342"/>
      <c r="S460" s="343">
        <f>SUM(T461:T462)</f>
        <v>0</v>
      </c>
      <c r="T460" s="64"/>
      <c r="U460" s="339">
        <v>15</v>
      </c>
      <c r="V460" s="79"/>
      <c r="W460" s="339"/>
      <c r="X460" s="339"/>
      <c r="Y460" s="327"/>
      <c r="Z460" s="327"/>
      <c r="AA460" s="328"/>
      <c r="AB460" s="329"/>
      <c r="AC460" s="330"/>
      <c r="AD460" s="342"/>
      <c r="AE460" s="343">
        <f>SUM(AF461:AF462)</f>
        <v>0</v>
      </c>
      <c r="AF460" s="64"/>
      <c r="AG460" s="339">
        <v>15</v>
      </c>
      <c r="AH460" s="79"/>
      <c r="AI460" s="339"/>
      <c r="AJ460" s="339"/>
      <c r="AK460" s="327"/>
      <c r="AL460" s="327"/>
      <c r="AM460" s="328"/>
      <c r="AN460" s="329"/>
      <c r="AO460" s="330"/>
      <c r="AP460" s="342"/>
      <c r="AR460" s="93"/>
      <c r="AS460" s="225"/>
      <c r="AT460" s="50"/>
    </row>
    <row r="461" spans="1:46" ht="63.75" hidden="1" customHeight="1" outlineLevel="1" x14ac:dyDescent="0.2">
      <c r="B461" s="332"/>
      <c r="C461" s="333"/>
      <c r="D461" s="334" t="s">
        <v>133</v>
      </c>
      <c r="E461" s="344" t="s">
        <v>647</v>
      </c>
      <c r="F461" s="336"/>
      <c r="G461" s="337"/>
      <c r="H461" s="92">
        <v>0</v>
      </c>
      <c r="I461" s="338">
        <v>10</v>
      </c>
      <c r="J461" s="79"/>
      <c r="K461" s="339"/>
      <c r="L461" s="339"/>
      <c r="M461" s="327"/>
      <c r="N461" s="327"/>
      <c r="O461" s="328"/>
      <c r="P461" s="329"/>
      <c r="Q461" s="330"/>
      <c r="R461" s="336"/>
      <c r="S461" s="337"/>
      <c r="T461" s="92">
        <v>0</v>
      </c>
      <c r="U461" s="338">
        <v>10</v>
      </c>
      <c r="V461" s="79"/>
      <c r="W461" s="339"/>
      <c r="X461" s="339"/>
      <c r="Y461" s="327"/>
      <c r="Z461" s="327"/>
      <c r="AA461" s="328"/>
      <c r="AB461" s="329"/>
      <c r="AC461" s="330"/>
      <c r="AD461" s="336"/>
      <c r="AE461" s="337"/>
      <c r="AF461" s="92">
        <v>0</v>
      </c>
      <c r="AG461" s="338">
        <v>10</v>
      </c>
      <c r="AH461" s="79"/>
      <c r="AI461" s="339"/>
      <c r="AJ461" s="339"/>
      <c r="AK461" s="327"/>
      <c r="AL461" s="327"/>
      <c r="AM461" s="328"/>
      <c r="AN461" s="329"/>
      <c r="AO461" s="330"/>
      <c r="AP461" s="336"/>
      <c r="AR461" s="93"/>
      <c r="AS461" s="196"/>
      <c r="AT461" s="50"/>
    </row>
    <row r="462" spans="1:46" ht="38.25" hidden="1" customHeight="1" outlineLevel="1" x14ac:dyDescent="0.2">
      <c r="B462" s="332"/>
      <c r="C462" s="333"/>
      <c r="D462" s="334" t="s">
        <v>105</v>
      </c>
      <c r="E462" s="344" t="s">
        <v>648</v>
      </c>
      <c r="F462" s="336"/>
      <c r="G462" s="337"/>
      <c r="H462" s="92">
        <v>0</v>
      </c>
      <c r="I462" s="338">
        <v>5</v>
      </c>
      <c r="J462" s="79"/>
      <c r="K462" s="339"/>
      <c r="L462" s="339"/>
      <c r="M462" s="327"/>
      <c r="N462" s="327"/>
      <c r="O462" s="328"/>
      <c r="P462" s="329"/>
      <c r="Q462" s="330"/>
      <c r="R462" s="336"/>
      <c r="S462" s="337"/>
      <c r="T462" s="92">
        <v>0</v>
      </c>
      <c r="U462" s="338">
        <v>5</v>
      </c>
      <c r="V462" s="79"/>
      <c r="W462" s="339"/>
      <c r="X462" s="339"/>
      <c r="Y462" s="327"/>
      <c r="Z462" s="327"/>
      <c r="AA462" s="328"/>
      <c r="AB462" s="329"/>
      <c r="AC462" s="330"/>
      <c r="AD462" s="336"/>
      <c r="AE462" s="337"/>
      <c r="AF462" s="92">
        <v>0</v>
      </c>
      <c r="AG462" s="338">
        <v>5</v>
      </c>
      <c r="AH462" s="79"/>
      <c r="AI462" s="339"/>
      <c r="AJ462" s="339"/>
      <c r="AK462" s="327"/>
      <c r="AL462" s="327"/>
      <c r="AM462" s="328"/>
      <c r="AN462" s="329"/>
      <c r="AO462" s="330"/>
      <c r="AP462" s="336"/>
      <c r="AR462" s="93"/>
      <c r="AS462" s="196"/>
      <c r="AT462" s="50"/>
    </row>
    <row r="463" spans="1:46" ht="12.75" hidden="1" customHeight="1" outlineLevel="1" x14ac:dyDescent="0.2">
      <c r="B463" s="332"/>
      <c r="C463" s="333" t="s">
        <v>138</v>
      </c>
      <c r="D463" s="340" t="s">
        <v>649</v>
      </c>
      <c r="E463" s="348"/>
      <c r="F463" s="323"/>
      <c r="G463" s="349">
        <f>SUM(H464)</f>
        <v>0</v>
      </c>
      <c r="H463" s="64"/>
      <c r="I463" s="339">
        <v>20</v>
      </c>
      <c r="J463" s="79"/>
      <c r="K463" s="339"/>
      <c r="L463" s="339"/>
      <c r="M463" s="327"/>
      <c r="N463" s="327"/>
      <c r="O463" s="328"/>
      <c r="P463" s="329"/>
      <c r="Q463" s="330"/>
      <c r="R463" s="323"/>
      <c r="S463" s="349">
        <f>SUM(T464)</f>
        <v>0</v>
      </c>
      <c r="T463" s="64"/>
      <c r="U463" s="339">
        <v>20</v>
      </c>
      <c r="V463" s="79"/>
      <c r="W463" s="339"/>
      <c r="X463" s="339"/>
      <c r="Y463" s="327"/>
      <c r="Z463" s="327"/>
      <c r="AA463" s="328"/>
      <c r="AB463" s="329"/>
      <c r="AC463" s="330"/>
      <c r="AD463" s="323"/>
      <c r="AE463" s="349">
        <f>SUM(AF464)</f>
        <v>0</v>
      </c>
      <c r="AF463" s="64"/>
      <c r="AG463" s="339">
        <v>20</v>
      </c>
      <c r="AH463" s="79"/>
      <c r="AI463" s="339"/>
      <c r="AJ463" s="339"/>
      <c r="AK463" s="327"/>
      <c r="AL463" s="327"/>
      <c r="AM463" s="328"/>
      <c r="AN463" s="329"/>
      <c r="AO463" s="330"/>
      <c r="AP463" s="323"/>
      <c r="AR463" s="93"/>
      <c r="AS463" s="98"/>
      <c r="AT463" s="50"/>
    </row>
    <row r="464" spans="1:46" ht="38.25" hidden="1" customHeight="1" outlineLevel="1" x14ac:dyDescent="0.2">
      <c r="B464" s="332"/>
      <c r="C464" s="333"/>
      <c r="D464" s="334" t="s">
        <v>358</v>
      </c>
      <c r="E464" s="350" t="s">
        <v>650</v>
      </c>
      <c r="F464" s="351"/>
      <c r="G464" s="352"/>
      <c r="H464" s="92">
        <v>0</v>
      </c>
      <c r="I464" s="338">
        <v>20</v>
      </c>
      <c r="J464" s="79"/>
      <c r="K464" s="339"/>
      <c r="L464" s="339"/>
      <c r="M464" s="326"/>
      <c r="N464" s="326"/>
      <c r="O464" s="353"/>
      <c r="P464" s="354"/>
      <c r="Q464" s="330"/>
      <c r="R464" s="351"/>
      <c r="S464" s="352"/>
      <c r="T464" s="92">
        <v>0</v>
      </c>
      <c r="U464" s="338">
        <v>20</v>
      </c>
      <c r="V464" s="79"/>
      <c r="W464" s="339"/>
      <c r="X464" s="339"/>
      <c r="Y464" s="326"/>
      <c r="Z464" s="326"/>
      <c r="AA464" s="353"/>
      <c r="AB464" s="354"/>
      <c r="AC464" s="330"/>
      <c r="AD464" s="351"/>
      <c r="AE464" s="352"/>
      <c r="AF464" s="92">
        <v>0</v>
      </c>
      <c r="AG464" s="338">
        <v>20</v>
      </c>
      <c r="AH464" s="79"/>
      <c r="AI464" s="339"/>
      <c r="AJ464" s="339"/>
      <c r="AK464" s="326"/>
      <c r="AL464" s="326"/>
      <c r="AM464" s="353"/>
      <c r="AN464" s="354"/>
      <c r="AO464" s="330"/>
      <c r="AP464" s="351"/>
      <c r="AR464" s="93"/>
      <c r="AS464" s="159"/>
      <c r="AT464" s="50"/>
    </row>
    <row r="465" spans="5:5" collapsed="1" x14ac:dyDescent="0.2"/>
    <row r="469" spans="5:5" x14ac:dyDescent="0.2">
      <c r="E469" s="355"/>
    </row>
  </sheetData>
  <sheetProtection formatCells="0" formatColumns="0" formatRows="0" insertColumns="0" insertRows="0" insertHyperlinks="0" sort="0" autoFilter="0" pivotTables="0"/>
  <mergeCells count="16">
    <mergeCell ref="AT11:AT12"/>
    <mergeCell ref="D14:E14"/>
    <mergeCell ref="B11:B12"/>
    <mergeCell ref="C11:D12"/>
    <mergeCell ref="E11:E12"/>
    <mergeCell ref="G11:Q11"/>
    <mergeCell ref="S11:AC11"/>
    <mergeCell ref="AE11:AO11"/>
    <mergeCell ref="G2:L2"/>
    <mergeCell ref="S2:X2"/>
    <mergeCell ref="AE2:AJ2"/>
    <mergeCell ref="AT2:AT3"/>
    <mergeCell ref="B9:E9"/>
    <mergeCell ref="O9:Q9"/>
    <mergeCell ref="AA9:AC9"/>
    <mergeCell ref="AM9:AO9"/>
  </mergeCells>
  <conditionalFormatting sqref="AQ3 AQ12 AS3 AS12">
    <cfRule type="colorScale" priority="6">
      <colorScale>
        <cfvo type="num" val="1"/>
        <cfvo type="num" val="2"/>
        <cfvo type="num" val="3"/>
        <color rgb="FF00B050"/>
        <color rgb="FFFFEB84"/>
        <color rgb="FFFF0000"/>
      </colorScale>
    </cfRule>
    <cfRule type="iconSet" priority="9">
      <iconSet iconSet="3Symbols" showValue="0" reverse="1">
        <cfvo type="percent" val="0"/>
        <cfvo type="num" val="2"/>
        <cfvo type="num" val="3"/>
      </iconSet>
    </cfRule>
  </conditionalFormatting>
  <conditionalFormatting sqref="AR1:AR377 AR379:AR390 AR393:AR1048576">
    <cfRule type="colorScale" priority="5">
      <colorScale>
        <cfvo type="num" val="1"/>
        <cfvo type="num" val="2"/>
        <cfvo type="num" val="3"/>
        <color rgb="FF00B050"/>
        <color rgb="FFFFFF00"/>
        <color rgb="FFFF0000"/>
      </colorScale>
    </cfRule>
    <cfRule type="iconSet" priority="10">
      <iconSet iconSet="3Symbols" showValue="0" reverse="1">
        <cfvo type="percent" val="0"/>
        <cfvo type="num" val="2"/>
        <cfvo type="num" val="3"/>
      </iconSet>
    </cfRule>
  </conditionalFormatting>
  <conditionalFormatting sqref="AR378">
    <cfRule type="colorScale" priority="7">
      <colorScale>
        <cfvo type="num" val="1"/>
        <cfvo type="num" val="2"/>
        <cfvo type="num" val="3"/>
        <color rgb="FF00B050"/>
        <color rgb="FFFFEB84"/>
        <color rgb="FFFF0000"/>
      </colorScale>
    </cfRule>
    <cfRule type="iconSet" priority="8">
      <iconSet iconSet="3Symbols" showValue="0" reverse="1">
        <cfvo type="percent" val="0"/>
        <cfvo type="num" val="2"/>
        <cfvo type="num" val="3"/>
      </iconSet>
    </cfRule>
  </conditionalFormatting>
  <conditionalFormatting sqref="AR391">
    <cfRule type="colorScale" priority="3">
      <colorScale>
        <cfvo type="num" val="1"/>
        <cfvo type="num" val="2"/>
        <cfvo type="num" val="3"/>
        <color rgb="FF00B050"/>
        <color rgb="FFFFFF00"/>
        <color rgb="FFFF0000"/>
      </colorScale>
    </cfRule>
    <cfRule type="iconSet" priority="4">
      <iconSet iconSet="3Symbols" showValue="0" reverse="1">
        <cfvo type="percent" val="0"/>
        <cfvo type="num" val="2"/>
        <cfvo type="num" val="3"/>
      </iconSet>
    </cfRule>
  </conditionalFormatting>
  <conditionalFormatting sqref="AR392">
    <cfRule type="colorScale" priority="1">
      <colorScale>
        <cfvo type="num" val="1"/>
        <cfvo type="num" val="2"/>
        <cfvo type="num" val="3"/>
        <color rgb="FF00B050"/>
        <color rgb="FFFFFF00"/>
        <color rgb="FFFF0000"/>
      </colorScale>
    </cfRule>
    <cfRule type="iconSet" priority="2">
      <iconSet iconSet="3Symbols" showValue="0" reverse="1">
        <cfvo type="percent" val="0"/>
        <cfvo type="num" val="2"/>
        <cfvo type="num" val="3"/>
      </iconSet>
    </cfRule>
  </conditionalFormatting>
  <conditionalFormatting sqref="AY3">
    <cfRule type="iconSet" priority="11">
      <iconSet iconSet="3Symbols">
        <cfvo type="percent" val="0"/>
        <cfvo type="percent" val="33"/>
        <cfvo type="percent" val="67"/>
      </iconSet>
    </cfRule>
  </conditionalFormatting>
  <pageMargins left="0.70866141732283472" right="0.70866141732283472" top="0.78740157480314965" bottom="0.78740157480314965" header="0.31496062992125984" footer="0.31496062992125984"/>
  <pageSetup paperSize="9" scale="22" orientation="portrait" horizontalDpi="4294967295" verticalDpi="4294967295" r:id="rId1"/>
  <headerFooter>
    <oddHeader>&amp;LDGNB Byområder 2020&amp;CKommenteringsversion&amp;R&amp;P/&amp;N</oddHeader>
    <oddFooter>&amp;L&amp;F&amp;C&amp;D&amp;RGreen Building Council Denmark</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55339B72F202A42A77582E24D30106D" ma:contentTypeVersion="13" ma:contentTypeDescription="Opret et nyt dokument." ma:contentTypeScope="" ma:versionID="015f3dfc96bc84f85c217a2a81ac2960">
  <xsd:schema xmlns:xsd="http://www.w3.org/2001/XMLSchema" xmlns:xs="http://www.w3.org/2001/XMLSchema" xmlns:p="http://schemas.microsoft.com/office/2006/metadata/properties" xmlns:ns2="80aea6f0-c854-48c5-bc78-971ab5c3ba11" xmlns:ns3="49e203c9-6cdf-4cbb-9212-0cc4d76ea78b" targetNamespace="http://schemas.microsoft.com/office/2006/metadata/properties" ma:root="true" ma:fieldsID="c2b717ec135a23417406b705d1a17c75" ns2:_="" ns3:_="">
    <xsd:import namespace="80aea6f0-c854-48c5-bc78-971ab5c3ba11"/>
    <xsd:import namespace="49e203c9-6cdf-4cbb-9212-0cc4d76ea78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ea6f0-c854-48c5-bc78-971ab5c3ba11"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ledmærker" ma:readOnly="false" ma:fieldId="{5cf76f15-5ced-4ddc-b409-7134ff3c332f}" ma:taxonomyMulti="true" ma:sspId="94c83fc7-2c25-4a1e-a50a-b620cf4cd59f"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e203c9-6cdf-4cbb-9212-0cc4d76ea78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569a2b7-bc4f-4a76-ad82-1a75f3e7590a}" ma:internalName="TaxCatchAll" ma:showField="CatchAllData" ma:web="49e203c9-6cdf-4cbb-9212-0cc4d76ea7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0aea6f0-c854-48c5-bc78-971ab5c3ba11">
      <Terms xmlns="http://schemas.microsoft.com/office/infopath/2007/PartnerControls"/>
    </lcf76f155ced4ddcb4097134ff3c332f>
    <TaxCatchAll xmlns="49e203c9-6cdf-4cbb-9212-0cc4d76ea78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45CEA2-2092-4428-AC74-A636CEB8C6E0}"/>
</file>

<file path=customXml/itemProps2.xml><?xml version="1.0" encoding="utf-8"?>
<ds:datastoreItem xmlns:ds="http://schemas.openxmlformats.org/officeDocument/2006/customXml" ds:itemID="{7FD0FDC3-FEB3-4677-AD6F-FA1114FA91E8}">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3b8b397-849b-466e-9dab-0053fa8ccbe6"/>
    <ds:schemaRef ds:uri="7c2dc987-532c-40f4-b38e-f55e3a1a9036"/>
    <ds:schemaRef ds:uri="http://www.w3.org/XML/1998/namespace"/>
    <ds:schemaRef ds:uri="http://purl.org/dc/dcmitype/"/>
  </ds:schemaRefs>
</ds:datastoreItem>
</file>

<file path=customXml/itemProps3.xml><?xml version="1.0" encoding="utf-8"?>
<ds:datastoreItem xmlns:ds="http://schemas.openxmlformats.org/officeDocument/2006/customXml" ds:itemID="{A1E75B41-CC86-44B7-9C6E-FC8094932D0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Data Basis</vt:lpstr>
      <vt:lpstr>Data Projekt</vt:lpstr>
      <vt:lpstr>Projektspørgsmål</vt:lpstr>
      <vt:lpstr>Spørgsmål</vt:lpstr>
      <vt:lpstr>BYO2020 ver 2.0.1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Frederik Krogh</dc:creator>
  <cp:keywords/>
  <dc:description/>
  <cp:lastModifiedBy>Camilla Dahl</cp:lastModifiedBy>
  <cp:revision/>
  <cp:lastPrinted>2023-06-23T12:45:01Z</cp:lastPrinted>
  <dcterms:created xsi:type="dcterms:W3CDTF">2022-12-15T09:55:17Z</dcterms:created>
  <dcterms:modified xsi:type="dcterms:W3CDTF">2025-05-20T11:40:05Z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0x010100255339B72F202A42A77582E24D30106D</vt:lpwstr>
  </property>
  <property fmtid="{D5CDD505-2E9C-101B-9397-08002B2CF9AE}" pid="3" name="MediaServiceImageTags">
    <vt:lpwstr/>
  </property>
</Properties>
</file>