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By Kultur og Miljø\Plan og Udvikling\05. PROJEKTER\Bæredygtighedsværktøj\02 Nyt Bæredygtighedsværktøj\02 Plan22+\Realdania - bevilling\2. rate\Sendt\"/>
    </mc:Choice>
  </mc:AlternateContent>
  <bookViews>
    <workbookView xWindow="0" yWindow="-120" windowWidth="16200" windowHeight="15840"/>
  </bookViews>
  <sheets>
    <sheet name="Ark 1" sheetId="6" r:id="rId1"/>
  </sheets>
  <definedNames>
    <definedName name="_xlnm.Print_Area" localSheetId="0">'Ark 1'!$B$1:$V$66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6" l="1"/>
  <c r="C54" i="6" s="1"/>
  <c r="R16" i="6"/>
  <c r="O16" i="6"/>
  <c r="M16" i="6"/>
  <c r="H16" i="6"/>
  <c r="J16" i="6"/>
  <c r="T16" i="6"/>
  <c r="C55" i="6" l="1"/>
  <c r="S34" i="6" l="1"/>
  <c r="I34" i="6"/>
  <c r="N34" i="6"/>
  <c r="F62" i="6"/>
  <c r="S43" i="6"/>
  <c r="R43" i="6"/>
  <c r="N43" i="6"/>
  <c r="M43" i="6"/>
  <c r="I43" i="6"/>
  <c r="S42" i="6"/>
  <c r="R42" i="6"/>
  <c r="N42" i="6"/>
  <c r="M42" i="6"/>
  <c r="I42" i="6"/>
  <c r="S40" i="6"/>
  <c r="R40" i="6"/>
  <c r="N40" i="6"/>
  <c r="M40" i="6"/>
  <c r="I40" i="6"/>
  <c r="S39" i="6"/>
  <c r="R39" i="6"/>
  <c r="N39" i="6"/>
  <c r="M39" i="6"/>
  <c r="I39" i="6"/>
  <c r="S38" i="6"/>
  <c r="R38" i="6"/>
  <c r="N38" i="6"/>
  <c r="M38" i="6"/>
  <c r="I38" i="6"/>
  <c r="S37" i="6"/>
  <c r="R37" i="6"/>
  <c r="N37" i="6"/>
  <c r="M37" i="6"/>
  <c r="I37" i="6"/>
  <c r="S36" i="6"/>
  <c r="R36" i="6"/>
  <c r="N36" i="6"/>
  <c r="M36" i="6"/>
  <c r="I36" i="6"/>
  <c r="Q31" i="6"/>
  <c r="O31" i="6" s="1"/>
  <c r="L31" i="6"/>
  <c r="J31" i="6" s="1"/>
  <c r="G31" i="6"/>
  <c r="F31" i="6" s="1"/>
  <c r="T30" i="6"/>
  <c r="R30" i="6"/>
  <c r="O30" i="6"/>
  <c r="M30" i="6"/>
  <c r="J30" i="6"/>
  <c r="H30" i="6"/>
  <c r="T29" i="6"/>
  <c r="R29" i="6"/>
  <c r="O29" i="6"/>
  <c r="M29" i="6"/>
  <c r="J29" i="6"/>
  <c r="H29" i="6"/>
  <c r="T28" i="6"/>
  <c r="R28" i="6"/>
  <c r="O28" i="6"/>
  <c r="M28" i="6"/>
  <c r="J28" i="6"/>
  <c r="H28" i="6"/>
  <c r="T27" i="6"/>
  <c r="R27" i="6"/>
  <c r="O27" i="6"/>
  <c r="M27" i="6"/>
  <c r="J27" i="6"/>
  <c r="H27" i="6"/>
  <c r="T26" i="6"/>
  <c r="R26" i="6"/>
  <c r="O26" i="6"/>
  <c r="M26" i="6"/>
  <c r="J26" i="6"/>
  <c r="H26" i="6"/>
  <c r="T25" i="6"/>
  <c r="R25" i="6"/>
  <c r="O25" i="6"/>
  <c r="M25" i="6"/>
  <c r="J25" i="6"/>
  <c r="H25" i="6"/>
  <c r="T24" i="6"/>
  <c r="R24" i="6"/>
  <c r="O24" i="6"/>
  <c r="M24" i="6"/>
  <c r="J24" i="6"/>
  <c r="H24" i="6"/>
  <c r="T23" i="6"/>
  <c r="R23" i="6"/>
  <c r="O23" i="6"/>
  <c r="M23" i="6"/>
  <c r="J23" i="6"/>
  <c r="H23" i="6"/>
  <c r="T22" i="6"/>
  <c r="R22" i="6"/>
  <c r="O22" i="6"/>
  <c r="M22" i="6"/>
  <c r="J22" i="6"/>
  <c r="H22" i="6"/>
  <c r="T21" i="6"/>
  <c r="R21" i="6"/>
  <c r="O21" i="6"/>
  <c r="M21" i="6"/>
  <c r="J21" i="6"/>
  <c r="H21" i="6"/>
  <c r="T20" i="6"/>
  <c r="R20" i="6"/>
  <c r="O20" i="6"/>
  <c r="M20" i="6"/>
  <c r="J20" i="6"/>
  <c r="H20" i="6"/>
  <c r="T19" i="6"/>
  <c r="R19" i="6"/>
  <c r="O19" i="6"/>
  <c r="M19" i="6"/>
  <c r="J19" i="6"/>
  <c r="H19" i="6"/>
  <c r="T18" i="6"/>
  <c r="R18" i="6"/>
  <c r="O18" i="6"/>
  <c r="M18" i="6"/>
  <c r="J18" i="6"/>
  <c r="H18" i="6"/>
  <c r="T17" i="6"/>
  <c r="R17" i="6"/>
  <c r="O17" i="6"/>
  <c r="M17" i="6"/>
  <c r="J17" i="6"/>
  <c r="H17" i="6"/>
  <c r="T15" i="6"/>
  <c r="R15" i="6"/>
  <c r="O15" i="6"/>
  <c r="M15" i="6"/>
  <c r="J15" i="6"/>
  <c r="H15" i="6"/>
  <c r="T14" i="6"/>
  <c r="R14" i="6"/>
  <c r="O14" i="6"/>
  <c r="M14" i="6"/>
  <c r="J14" i="6"/>
  <c r="H14" i="6"/>
  <c r="T13" i="6"/>
  <c r="R13" i="6"/>
  <c r="O13" i="6"/>
  <c r="M13" i="6"/>
  <c r="J13" i="6"/>
  <c r="H13" i="6"/>
  <c r="T12" i="6"/>
  <c r="R12" i="6"/>
  <c r="O12" i="6"/>
  <c r="M12" i="6"/>
  <c r="J12" i="6"/>
  <c r="H12" i="6"/>
  <c r="S45" i="6" l="1"/>
  <c r="I45" i="6"/>
  <c r="T32" i="6"/>
  <c r="N45" i="6"/>
  <c r="O32" i="6"/>
  <c r="H32" i="6"/>
  <c r="J32" i="6"/>
  <c r="M32" i="6"/>
  <c r="R32" i="6"/>
  <c r="C61" i="6"/>
  <c r="N20" i="6" l="1"/>
  <c r="N16" i="6"/>
  <c r="U28" i="6"/>
  <c r="U16" i="6"/>
  <c r="S19" i="6"/>
  <c r="S16" i="6"/>
  <c r="I17" i="6"/>
  <c r="I16" i="6"/>
  <c r="K30" i="6"/>
  <c r="K16" i="6"/>
  <c r="P33" i="6"/>
  <c r="P50" i="6" s="1"/>
  <c r="P19" i="6"/>
  <c r="P12" i="6"/>
  <c r="U30" i="6"/>
  <c r="U26" i="6"/>
  <c r="U15" i="6"/>
  <c r="U21" i="6"/>
  <c r="U29" i="6"/>
  <c r="U20" i="6"/>
  <c r="U12" i="6"/>
  <c r="U22" i="6"/>
  <c r="U25" i="6"/>
  <c r="U17" i="6"/>
  <c r="U18" i="6"/>
  <c r="U23" i="6"/>
  <c r="U27" i="6"/>
  <c r="U33" i="6"/>
  <c r="U50" i="6" s="1"/>
  <c r="U19" i="6"/>
  <c r="U14" i="6"/>
  <c r="U24" i="6"/>
  <c r="P17" i="6"/>
  <c r="P29" i="6"/>
  <c r="P27" i="6"/>
  <c r="P23" i="6"/>
  <c r="P25" i="6"/>
  <c r="P21" i="6"/>
  <c r="K26" i="6"/>
  <c r="K23" i="6"/>
  <c r="K19" i="6"/>
  <c r="K15" i="6"/>
  <c r="K27" i="6"/>
  <c r="K25" i="6"/>
  <c r="K14" i="6"/>
  <c r="K21" i="6"/>
  <c r="N18" i="6"/>
  <c r="N15" i="6"/>
  <c r="S23" i="6"/>
  <c r="N22" i="6"/>
  <c r="P14" i="6"/>
  <c r="P26" i="6"/>
  <c r="P28" i="6"/>
  <c r="K24" i="6"/>
  <c r="K18" i="6"/>
  <c r="P22" i="6"/>
  <c r="P24" i="6"/>
  <c r="P30" i="6"/>
  <c r="P20" i="6"/>
  <c r="P18" i="6"/>
  <c r="P15" i="6"/>
  <c r="I33" i="6"/>
  <c r="I50" i="6" s="1"/>
  <c r="I26" i="6"/>
  <c r="I20" i="6"/>
  <c r="I28" i="6"/>
  <c r="I22" i="6"/>
  <c r="I29" i="6"/>
  <c r="I27" i="6"/>
  <c r="I18" i="6"/>
  <c r="I30" i="6"/>
  <c r="I24" i="6"/>
  <c r="I15" i="6"/>
  <c r="I12" i="6"/>
  <c r="N24" i="6"/>
  <c r="S12" i="6"/>
  <c r="N12" i="6"/>
  <c r="I21" i="6"/>
  <c r="I23" i="6"/>
  <c r="S13" i="6"/>
  <c r="K29" i="6"/>
  <c r="K13" i="6"/>
  <c r="I13" i="6"/>
  <c r="I14" i="6"/>
  <c r="S20" i="6"/>
  <c r="S30" i="6"/>
  <c r="S28" i="6"/>
  <c r="S26" i="6"/>
  <c r="S22" i="6"/>
  <c r="S15" i="6"/>
  <c r="S24" i="6"/>
  <c r="S29" i="6"/>
  <c r="S27" i="6"/>
  <c r="S25" i="6"/>
  <c r="S33" i="6"/>
  <c r="S50" i="6" s="1"/>
  <c r="S18" i="6"/>
  <c r="S21" i="6"/>
  <c r="K20" i="6"/>
  <c r="K17" i="6"/>
  <c r="N29" i="6"/>
  <c r="N23" i="6"/>
  <c r="N17" i="6"/>
  <c r="N14" i="6"/>
  <c r="N33" i="6"/>
  <c r="N50" i="6" s="1"/>
  <c r="N19" i="6"/>
  <c r="N30" i="6"/>
  <c r="N28" i="6"/>
  <c r="N26" i="6"/>
  <c r="N25" i="6"/>
  <c r="N27" i="6"/>
  <c r="N21" i="6"/>
  <c r="I19" i="6"/>
  <c r="S14" i="6"/>
  <c r="K12" i="6"/>
  <c r="K33" i="6"/>
  <c r="K50" i="6" s="1"/>
  <c r="S17" i="6"/>
  <c r="K28" i="6"/>
  <c r="I25" i="6"/>
  <c r="N13" i="6"/>
  <c r="K22" i="6"/>
  <c r="C62" i="6" l="1"/>
  <c r="S51" i="6"/>
  <c r="N51" i="6"/>
  <c r="U51" i="6" l="1"/>
  <c r="P51" i="6"/>
  <c r="K34" i="6"/>
  <c r="U34" i="6"/>
  <c r="P34" i="6"/>
</calcChain>
</file>

<file path=xl/sharedStrings.xml><?xml version="1.0" encoding="utf-8"?>
<sst xmlns="http://schemas.openxmlformats.org/spreadsheetml/2006/main" count="155" uniqueCount="88">
  <si>
    <t>Grundarealer</t>
  </si>
  <si>
    <t>Delvist klippet græs (1-2 gange årligt)</t>
  </si>
  <si>
    <t xml:space="preserve">Naturgræs og græsningsarealer </t>
  </si>
  <si>
    <t>Grønne tage (sedum)</t>
  </si>
  <si>
    <t>Facadebeplantning</t>
  </si>
  <si>
    <t>Biofaktor</t>
  </si>
  <si>
    <t xml:space="preserve">Impermeable overflader (asfalt, fliser o.l.) </t>
  </si>
  <si>
    <t xml:space="preserve">Delvis permeable overflader (grus, græsamering) </t>
  </si>
  <si>
    <t xml:space="preserve">Åbent permanent vandspejl, naturligt </t>
  </si>
  <si>
    <t>Planlægger</t>
  </si>
  <si>
    <t>Fodaftryk fra bygninger</t>
  </si>
  <si>
    <t>Ansvarlig for beregning af biofaktoren</t>
  </si>
  <si>
    <t>Er minimumskrav til biofaktoren opfyldt?</t>
  </si>
  <si>
    <t>Udfyldt af:</t>
  </si>
  <si>
    <t>Udfyldt den:</t>
  </si>
  <si>
    <t>Celler som udfyldes</t>
  </si>
  <si>
    <t>Celler som automatisk udfyldes</t>
  </si>
  <si>
    <t>Celler som ikke udfyldes</t>
  </si>
  <si>
    <t>Celler med biofaktor resultater</t>
  </si>
  <si>
    <t>OVERBLIK</t>
  </si>
  <si>
    <t>Baseline biofaktor</t>
  </si>
  <si>
    <t>Planlagt biofaktor</t>
  </si>
  <si>
    <t>Anlagt biofaktor</t>
  </si>
  <si>
    <t>INDTASTNING AF AREALER</t>
  </si>
  <si>
    <t>MINIMUMSKRAV OG RESULTATOVERSIGT</t>
  </si>
  <si>
    <t>Inden planlægning</t>
  </si>
  <si>
    <t>År 0 efter anlæg</t>
  </si>
  <si>
    <t>Faser for beregning af biofaktoren</t>
  </si>
  <si>
    <t>Tillægs-biofaktor</t>
  </si>
  <si>
    <t>stk.</t>
  </si>
  <si>
    <t>m2</t>
  </si>
  <si>
    <t>-</t>
  </si>
  <si>
    <t xml:space="preserve">Krat og buske, som forventes at blive under to meter </t>
  </si>
  <si>
    <t xml:space="preserve">Krat og buske, som forventes at blive over to meter  </t>
  </si>
  <si>
    <r>
      <t xml:space="preserve">Nyplantede træer, som forventes at blive 5-10 m 
</t>
    </r>
    <r>
      <rPr>
        <sz val="8"/>
        <color theme="0" tint="-0.499984740745262"/>
        <rFont val="Calibri Light"/>
        <family val="2"/>
        <scheme val="major"/>
      </rPr>
      <t>Svarende til 9 m2 kroneareal eller 3,4 m diameter</t>
    </r>
  </si>
  <si>
    <r>
      <t xml:space="preserve">Nyplantede træer, som forventes at blive &gt;10 m 
</t>
    </r>
    <r>
      <rPr>
        <sz val="8"/>
        <color theme="0" tint="-0.499984740745262"/>
        <rFont val="Calibri Light"/>
        <family val="2"/>
        <scheme val="major"/>
      </rPr>
      <t>Svarende til 20 m2 kroneareal eller 5 m diameter</t>
    </r>
  </si>
  <si>
    <r>
      <t xml:space="preserve">Eksisterende træer, som forventes at blive 5-10 m 
</t>
    </r>
    <r>
      <rPr>
        <sz val="8"/>
        <color theme="0" tint="-0.499984740745262"/>
        <rFont val="Calibri Light"/>
        <family val="2"/>
        <scheme val="major"/>
      </rPr>
      <t>Svarende til 9 m2 kroneareal eller 3,4 m diameter</t>
    </r>
  </si>
  <si>
    <r>
      <t xml:space="preserve">Eksisterende træer, som forventes at blive &gt;10 m 
</t>
    </r>
    <r>
      <rPr>
        <sz val="8"/>
        <color theme="0" tint="-0.499984740745262"/>
        <rFont val="Calibri Light"/>
        <family val="2"/>
        <scheme val="major"/>
      </rPr>
      <t>Svarende til 20 m2 kroneareal eller 5 m diameter</t>
    </r>
  </si>
  <si>
    <r>
      <rPr>
        <b/>
        <sz val="14"/>
        <color theme="1"/>
        <rFont val="Calibri"/>
        <family val="2"/>
        <scheme val="minor"/>
      </rPr>
      <t>BIOFAKTOR</t>
    </r>
    <r>
      <rPr>
        <sz val="11"/>
        <color theme="1"/>
        <rFont val="Calibri Light"/>
        <family val="2"/>
        <scheme val="major"/>
      </rPr>
      <t xml:space="preserve">     Beregningsmetode for Roskilde Kommune</t>
    </r>
  </si>
  <si>
    <t>I lokalplanlægningen</t>
  </si>
  <si>
    <t>xx</t>
  </si>
  <si>
    <t>Baseline</t>
  </si>
  <si>
    <t>Arealer</t>
  </si>
  <si>
    <t xml:space="preserve">Planlagt </t>
  </si>
  <si>
    <t>Anlagte</t>
  </si>
  <si>
    <t>Befæstelse</t>
  </si>
  <si>
    <t>Tillæg</t>
  </si>
  <si>
    <t>Planlagt</t>
  </si>
  <si>
    <t>Befæstelse maksimum</t>
  </si>
  <si>
    <t>Grund-biofaktor og -befæstelsesgrad</t>
  </si>
  <si>
    <t>Celler med befæstelses resultater</t>
  </si>
  <si>
    <t>Del af vandafledning</t>
  </si>
  <si>
    <t>Ikke del af vandafledning</t>
  </si>
  <si>
    <t xml:space="preserve">Biofaktor minimumskrav </t>
  </si>
  <si>
    <t>Vandhåndteringsmæssig understøttelse af helhedsplan</t>
  </si>
  <si>
    <t>Understøttelse af helhedsplan</t>
  </si>
  <si>
    <t>Beplantningsmæssig</t>
  </si>
  <si>
    <t>Vandhåndteringsmæssig</t>
  </si>
  <si>
    <t>baseline</t>
  </si>
  <si>
    <t>planlagt</t>
  </si>
  <si>
    <t>anlagt</t>
  </si>
  <si>
    <t>Point</t>
  </si>
  <si>
    <t>Befæstelses-
grad</t>
  </si>
  <si>
    <t>Hjælpeceller (kan skjules vha. ændre tekstfarve)</t>
  </si>
  <si>
    <r>
      <rPr>
        <sz val="9"/>
        <color rgb="FFFF500A"/>
        <rFont val="Calibri"/>
        <family val="2"/>
      </rPr>
      <t>←</t>
    </r>
    <r>
      <rPr>
        <sz val="9"/>
        <color rgb="FFFF500A"/>
        <rFont val="Calibri Light"/>
        <family val="2"/>
      </rPr>
      <t xml:space="preserve"> i denne linje gemmer der sig kontrol om for lidt/meget areal indtastet</t>
    </r>
  </si>
  <si>
    <t>Befæstelses-grad</t>
  </si>
  <si>
    <t>Bio-faktor</t>
  </si>
  <si>
    <r>
      <t>Samlet areal (m</t>
    </r>
    <r>
      <rPr>
        <vertAlign val="superscript"/>
        <sz val="10"/>
        <rFont val="Calibri Light"/>
        <family val="2"/>
        <scheme val="major"/>
      </rPr>
      <t>2</t>
    </r>
    <r>
      <rPr>
        <sz val="10"/>
        <rFont val="Calibri Light"/>
        <family val="2"/>
        <scheme val="major"/>
      </rPr>
      <t xml:space="preserve">) </t>
    </r>
  </si>
  <si>
    <t>Træ- og skovplantninger</t>
  </si>
  <si>
    <t>Grønne tiltag</t>
  </si>
  <si>
    <t>Blå  tiltag</t>
  </si>
  <si>
    <t>Camilla</t>
  </si>
  <si>
    <t>21. feb. 2024</t>
  </si>
  <si>
    <t>Bygherre/Byggesagsbehandler</t>
  </si>
  <si>
    <t>Klippet græs/plænegræs</t>
  </si>
  <si>
    <t>Bunddække, plantebede, o.l.</t>
  </si>
  <si>
    <t>Private haver</t>
  </si>
  <si>
    <t>Åbent permanent vandspejl, grønt</t>
  </si>
  <si>
    <t>Grøfter, regnbede mv. til vandhåndtering</t>
  </si>
  <si>
    <t>Åbent permanent vandspejl, belægning</t>
  </si>
  <si>
    <t>Landbrugsjord</t>
  </si>
  <si>
    <t>Afløbs-koefficient ϕ</t>
  </si>
  <si>
    <t>Anlagt</t>
  </si>
  <si>
    <t>xx. feb. 202x</t>
  </si>
  <si>
    <t>understøtte kommunernes klimaarbejde ved at udvikle ny viden og redskaber til at indfri</t>
  </si>
  <si>
    <t>*Plan22+ er en femårig indsats fra Plan- og Landdistriktsstyrelsen og Realdania, som skal</t>
  </si>
  <si>
    <t>Udarbejdet af Aaen Engineering og FORS A/S  for Roskilde Kommune, 2024 og støttet af Plan22+*</t>
  </si>
  <si>
    <t>klimamålsætninger gennem den fysiske planlægning.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</si>
</sst>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_(* #,##0.0_);_(* \(#,##0.0\);_(* &quot;-&quot;??_);_(@_)"/>
    <numFmt numFmtId="166" formatCode="_-* #,##0.0\ _k_r_._-;\-* #,##0.0\ _k_r_._-;_-* &quot;-&quot;?\ _k_r_._-;_-@_-"/>
    <numFmt numFmtId="167" formatCode="#,##0.00_ ;\-#,##0.00\ "/>
    <numFmt numFmtId="168" formatCode="#,##0.0;\-#,##0.0"/>
    <numFmt numFmtId="169" formatCode="_(* #,##0.00_);_(* \(#,##0.00\);_(* &quot;-&quot;??_);_(@_)"/>
    <numFmt numFmtId="170" formatCode="_-* #,##0_-;\-* #,##0_-;_-* &quot;-&quot;??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name val="Calibri Light"/>
      <family val="2"/>
      <scheme val="major"/>
    </font>
    <font>
      <sz val="9"/>
      <name val="Calibri Light"/>
      <family val="2"/>
      <scheme val="major"/>
    </font>
    <font>
      <sz val="8"/>
      <name val="Calibri Light"/>
      <family val="2"/>
      <scheme val="major"/>
    </font>
    <font>
      <sz val="10"/>
      <color theme="0"/>
      <name val="Calibri Light"/>
      <family val="2"/>
      <scheme val="major"/>
    </font>
    <font>
      <vertAlign val="superscript"/>
      <sz val="10"/>
      <name val="Calibri Light"/>
      <family val="2"/>
      <scheme val="major"/>
    </font>
    <font>
      <sz val="8"/>
      <color theme="0" tint="-0.499984740745262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sz val="11"/>
      <name val="Calibri Light"/>
      <family val="2"/>
      <scheme val="major"/>
    </font>
    <font>
      <sz val="9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b/>
      <sz val="9"/>
      <color theme="0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7"/>
      <color theme="1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10"/>
      <color theme="6" tint="0.79998168889431442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1"/>
      <color theme="6" tint="0.79998168889431442"/>
      <name val="Calibri Light"/>
      <family val="2"/>
      <scheme val="major"/>
    </font>
    <font>
      <sz val="8"/>
      <color rgb="FFFF0000"/>
      <name val="Calibri Light"/>
      <family val="2"/>
      <scheme val="major"/>
    </font>
    <font>
      <b/>
      <sz val="8"/>
      <color theme="1"/>
      <name val="Calibri"/>
      <family val="2"/>
      <scheme val="minor"/>
    </font>
    <font>
      <sz val="10"/>
      <color rgb="FF7030A0"/>
      <name val="Calibri Light"/>
      <family val="2"/>
      <scheme val="major"/>
    </font>
    <font>
      <sz val="10"/>
      <color theme="0" tint="-4.9989318521683403E-2"/>
      <name val="Calibri Light"/>
      <family val="2"/>
      <scheme val="major"/>
    </font>
    <font>
      <sz val="7"/>
      <color rgb="FFFF500A"/>
      <name val="Calibri Light"/>
      <family val="2"/>
      <scheme val="major"/>
    </font>
    <font>
      <sz val="9"/>
      <color rgb="FFFF500A"/>
      <name val="Calibri Light"/>
      <family val="2"/>
    </font>
    <font>
      <sz val="9"/>
      <color rgb="FFFF500A"/>
      <name val="Calibri"/>
      <family val="2"/>
    </font>
    <font>
      <sz val="9"/>
      <color rgb="FFFF500A"/>
      <name val="Calibri Light"/>
      <family val="2"/>
      <scheme val="major"/>
    </font>
    <font>
      <sz val="10"/>
      <color theme="9"/>
      <name val="Playbill"/>
      <family val="5"/>
    </font>
    <font>
      <sz val="10"/>
      <color theme="6"/>
      <name val="Playbill"/>
      <family val="5"/>
    </font>
    <font>
      <sz val="8"/>
      <color rgb="FF000000"/>
      <name val="Segoe UI"/>
      <family val="2"/>
    </font>
    <font>
      <b/>
      <sz val="7"/>
      <color theme="1"/>
      <name val="Calibri"/>
      <family val="2"/>
      <scheme val="minor"/>
    </font>
    <font>
      <b/>
      <sz val="8"/>
      <name val="Calibri Light"/>
      <family val="2"/>
      <scheme val="major"/>
    </font>
    <font>
      <sz val="12"/>
      <name val="Calibri Light"/>
      <family val="2"/>
      <scheme val="major"/>
    </font>
    <font>
      <sz val="9"/>
      <color rgb="FF0070C0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5B191"/>
        <bgColor indexed="64"/>
      </patternFill>
    </fill>
    <fill>
      <patternFill patternType="solid">
        <fgColor rgb="FF4D6749"/>
        <bgColor indexed="64"/>
      </patternFill>
    </fill>
    <fill>
      <patternFill patternType="solid">
        <fgColor rgb="FFDAE2D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37" fontId="2" fillId="0" borderId="0"/>
  </cellStyleXfs>
  <cellXfs count="139">
    <xf numFmtId="0" fontId="0" fillId="0" borderId="0" xfId="0"/>
    <xf numFmtId="0" fontId="4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5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8" fillId="3" borderId="0" xfId="0" applyFont="1" applyFill="1"/>
    <xf numFmtId="0" fontId="8" fillId="0" borderId="0" xfId="0" applyFont="1"/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65" fontId="10" fillId="2" borderId="0" xfId="1" applyNumberFormat="1" applyFont="1" applyFill="1" applyAlignment="1" applyProtection="1">
      <alignment horizontal="center" vertical="center"/>
    </xf>
    <xf numFmtId="0" fontId="14" fillId="0" borderId="0" xfId="0" applyFont="1"/>
    <xf numFmtId="166" fontId="8" fillId="0" borderId="0" xfId="0" applyNumberFormat="1" applyFont="1"/>
    <xf numFmtId="166" fontId="8" fillId="3" borderId="0" xfId="0" applyNumberFormat="1" applyFont="1" applyFill="1"/>
    <xf numFmtId="37" fontId="10" fillId="2" borderId="0" xfId="2" applyFont="1" applyFill="1" applyAlignment="1">
      <alignment vertical="center"/>
    </xf>
    <xf numFmtId="165" fontId="10" fillId="2" borderId="0" xfId="1" applyNumberFormat="1" applyFont="1" applyFill="1" applyBorder="1" applyAlignment="1">
      <alignment horizontal="center" vertical="center"/>
    </xf>
    <xf numFmtId="165" fontId="10" fillId="2" borderId="0" xfId="1" applyNumberFormat="1" applyFont="1" applyFill="1" applyBorder="1" applyAlignment="1" applyProtection="1">
      <alignment horizontal="center" vertical="center"/>
    </xf>
    <xf numFmtId="165" fontId="10" fillId="2" borderId="0" xfId="1" applyNumberFormat="1" applyFont="1" applyFill="1" applyAlignment="1">
      <alignment horizontal="center" vertical="center"/>
    </xf>
    <xf numFmtId="37" fontId="13" fillId="2" borderId="0" xfId="2" applyFont="1" applyFill="1" applyAlignment="1">
      <alignment horizontal="center" vertical="center"/>
    </xf>
    <xf numFmtId="164" fontId="10" fillId="2" borderId="0" xfId="1" applyNumberFormat="1" applyFont="1" applyFill="1" applyBorder="1" applyAlignment="1" applyProtection="1">
      <alignment horizontal="center" vertical="center"/>
    </xf>
    <xf numFmtId="164" fontId="10" fillId="2" borderId="0" xfId="2" applyNumberFormat="1" applyFont="1" applyFill="1" applyAlignment="1">
      <alignment horizontal="center" vertical="center"/>
    </xf>
    <xf numFmtId="37" fontId="12" fillId="2" borderId="0" xfId="2" applyFont="1" applyFill="1" applyAlignment="1">
      <alignment horizontal="center" vertical="center"/>
    </xf>
    <xf numFmtId="2" fontId="8" fillId="0" borderId="0" xfId="0" applyNumberFormat="1" applyFont="1"/>
    <xf numFmtId="39" fontId="8" fillId="0" borderId="0" xfId="0" applyNumberFormat="1" applyFont="1"/>
    <xf numFmtId="37" fontId="17" fillId="2" borderId="0" xfId="2" applyFont="1" applyFill="1" applyAlignment="1">
      <alignment vertical="center"/>
    </xf>
    <xf numFmtId="164" fontId="11" fillId="2" borderId="0" xfId="2" applyNumberFormat="1" applyFont="1" applyFill="1" applyAlignment="1">
      <alignment horizontal="center" vertical="center"/>
    </xf>
    <xf numFmtId="39" fontId="11" fillId="2" borderId="0" xfId="2" applyNumberFormat="1" applyFont="1" applyFill="1" applyAlignment="1">
      <alignment vertical="center"/>
    </xf>
    <xf numFmtId="37" fontId="11" fillId="2" borderId="0" xfId="2" applyFont="1" applyFill="1" applyAlignment="1">
      <alignment vertical="center"/>
    </xf>
    <xf numFmtId="0" fontId="19" fillId="2" borderId="0" xfId="0" applyFont="1" applyFill="1" applyAlignment="1">
      <alignment horizontal="right" vertical="center"/>
    </xf>
    <xf numFmtId="0" fontId="14" fillId="3" borderId="0" xfId="0" applyFont="1" applyFill="1"/>
    <xf numFmtId="37" fontId="21" fillId="0" borderId="0" xfId="2" applyFont="1"/>
    <xf numFmtId="164" fontId="21" fillId="0" borderId="0" xfId="2" applyNumberFormat="1" applyFont="1" applyAlignment="1">
      <alignment horizontal="center"/>
    </xf>
    <xf numFmtId="39" fontId="21" fillId="0" borderId="0" xfId="2" applyNumberFormat="1" applyFont="1"/>
    <xf numFmtId="39" fontId="22" fillId="0" borderId="0" xfId="2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7" fontId="10" fillId="5" borderId="1" xfId="2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39" fontId="18" fillId="6" borderId="1" xfId="2" applyNumberFormat="1" applyFont="1" applyFill="1" applyBorder="1" applyAlignment="1">
      <alignment horizontal="center" vertical="center"/>
    </xf>
    <xf numFmtId="37" fontId="10" fillId="7" borderId="3" xfId="2" applyFont="1" applyFill="1" applyBorder="1" applyAlignment="1" applyProtection="1">
      <alignment vertical="center"/>
      <protection locked="0"/>
    </xf>
    <xf numFmtId="37" fontId="10" fillId="7" borderId="1" xfId="2" applyFont="1" applyFill="1" applyBorder="1" applyAlignment="1" applyProtection="1">
      <alignment vertical="center"/>
      <protection locked="0"/>
    </xf>
    <xf numFmtId="3" fontId="10" fillId="7" borderId="1" xfId="1" applyNumberFormat="1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>
      <alignment horizontal="center" vertical="center" wrapText="1"/>
    </xf>
    <xf numFmtId="17" fontId="7" fillId="7" borderId="1" xfId="0" applyNumberFormat="1" applyFont="1" applyFill="1" applyBorder="1" applyAlignment="1">
      <alignment horizontal="center" vertical="center"/>
    </xf>
    <xf numFmtId="17" fontId="7" fillId="7" borderId="1" xfId="0" applyNumberFormat="1" applyFont="1" applyFill="1" applyBorder="1" applyAlignment="1">
      <alignment horizontal="center" vertical="center" wrapText="1"/>
    </xf>
    <xf numFmtId="0" fontId="8" fillId="7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37" fontId="13" fillId="2" borderId="0" xfId="2" applyFont="1" applyFill="1" applyAlignment="1">
      <alignment vertical="center" wrapText="1"/>
    </xf>
    <xf numFmtId="0" fontId="24" fillId="0" borderId="0" xfId="0" applyFont="1" applyAlignment="1">
      <alignment horizontal="right" vertical="center"/>
    </xf>
    <xf numFmtId="39" fontId="21" fillId="8" borderId="1" xfId="2" applyNumberFormat="1" applyFont="1" applyFill="1" applyBorder="1" applyAlignment="1">
      <alignment horizontal="center" vertical="center"/>
    </xf>
    <xf numFmtId="17" fontId="7" fillId="7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37" fontId="26" fillId="7" borderId="1" xfId="2" applyFont="1" applyFill="1" applyBorder="1" applyAlignment="1" applyProtection="1">
      <alignment vertical="center"/>
      <protection locked="0"/>
    </xf>
    <xf numFmtId="3" fontId="26" fillId="7" borderId="1" xfId="1" applyNumberFormat="1" applyFont="1" applyFill="1" applyBorder="1" applyAlignment="1" applyProtection="1">
      <alignment vertical="center"/>
      <protection locked="0"/>
    </xf>
    <xf numFmtId="37" fontId="26" fillId="7" borderId="3" xfId="2" applyFont="1" applyFill="1" applyBorder="1" applyAlignment="1" applyProtection="1">
      <alignment vertical="center"/>
      <protection locked="0"/>
    </xf>
    <xf numFmtId="37" fontId="10" fillId="9" borderId="1" xfId="2" applyFont="1" applyFill="1" applyBorder="1" applyAlignment="1">
      <alignment vertical="center"/>
    </xf>
    <xf numFmtId="0" fontId="26" fillId="2" borderId="0" xfId="0" applyFont="1" applyFill="1" applyAlignment="1">
      <alignment vertical="center"/>
    </xf>
    <xf numFmtId="37" fontId="11" fillId="2" borderId="0" xfId="2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 wrapText="1"/>
    </xf>
    <xf numFmtId="37" fontId="27" fillId="2" borderId="0" xfId="2" applyFont="1" applyFill="1" applyAlignment="1">
      <alignment vertical="center"/>
    </xf>
    <xf numFmtId="169" fontId="10" fillId="2" borderId="0" xfId="1" applyNumberFormat="1" applyFont="1" applyFill="1" applyAlignment="1" applyProtection="1">
      <alignment horizontal="center" vertical="center"/>
    </xf>
    <xf numFmtId="164" fontId="27" fillId="2" borderId="0" xfId="2" applyNumberFormat="1" applyFont="1" applyFill="1" applyAlignment="1">
      <alignment horizontal="center" vertical="center"/>
    </xf>
    <xf numFmtId="39" fontId="21" fillId="6" borderId="4" xfId="2" applyNumberFormat="1" applyFont="1" applyFill="1" applyBorder="1" applyAlignment="1">
      <alignment horizontal="center" vertical="center"/>
    </xf>
    <xf numFmtId="0" fontId="8" fillId="2" borderId="0" xfId="0" applyFont="1" applyFill="1"/>
    <xf numFmtId="0" fontId="28" fillId="2" borderId="0" xfId="0" applyFont="1" applyFill="1"/>
    <xf numFmtId="0" fontId="29" fillId="2" borderId="0" xfId="0" applyFont="1" applyFill="1"/>
    <xf numFmtId="37" fontId="25" fillId="2" borderId="0" xfId="2" applyFont="1" applyFill="1" applyAlignment="1">
      <alignment vertical="center" wrapText="1"/>
    </xf>
    <xf numFmtId="37" fontId="30" fillId="2" borderId="0" xfId="2" applyFont="1" applyFill="1" applyAlignment="1">
      <alignment vertical="center" wrapText="1"/>
    </xf>
    <xf numFmtId="37" fontId="26" fillId="2" borderId="0" xfId="2" applyFont="1" applyFill="1" applyAlignment="1">
      <alignment vertical="center"/>
    </xf>
    <xf numFmtId="0" fontId="31" fillId="4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165" fontId="10" fillId="2" borderId="1" xfId="1" applyNumberFormat="1" applyFont="1" applyFill="1" applyBorder="1" applyAlignment="1" applyProtection="1">
      <alignment horizontal="center" vertical="center"/>
    </xf>
    <xf numFmtId="165" fontId="26" fillId="2" borderId="1" xfId="1" applyNumberFormat="1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37" fontId="10" fillId="2" borderId="3" xfId="2" applyFont="1" applyFill="1" applyBorder="1" applyAlignment="1">
      <alignment vertical="center"/>
    </xf>
    <xf numFmtId="37" fontId="13" fillId="2" borderId="0" xfId="2" applyFont="1" applyFill="1" applyAlignment="1">
      <alignment vertical="center"/>
    </xf>
    <xf numFmtId="165" fontId="32" fillId="2" borderId="0" xfId="1" applyNumberFormat="1" applyFont="1" applyFill="1" applyAlignment="1" applyProtection="1">
      <alignment horizontal="right" vertical="center"/>
    </xf>
    <xf numFmtId="165" fontId="10" fillId="2" borderId="1" xfId="1" applyNumberFormat="1" applyFont="1" applyFill="1" applyBorder="1" applyAlignment="1">
      <alignment horizontal="center" vertical="center"/>
    </xf>
    <xf numFmtId="168" fontId="26" fillId="7" borderId="1" xfId="2" applyNumberFormat="1" applyFont="1" applyFill="1" applyBorder="1" applyAlignment="1" applyProtection="1">
      <alignment vertical="center"/>
      <protection locked="0"/>
    </xf>
    <xf numFmtId="170" fontId="33" fillId="2" borderId="0" xfId="1" applyNumberFormat="1" applyFont="1" applyFill="1" applyAlignment="1">
      <alignment vertical="center"/>
    </xf>
    <xf numFmtId="0" fontId="33" fillId="2" borderId="0" xfId="0" applyFont="1" applyFill="1" applyAlignment="1">
      <alignment vertical="center"/>
    </xf>
    <xf numFmtId="165" fontId="33" fillId="2" borderId="0" xfId="1" applyNumberFormat="1" applyFont="1" applyFill="1" applyAlignment="1" applyProtection="1">
      <alignment horizontal="right" vertical="center"/>
    </xf>
    <xf numFmtId="0" fontId="7" fillId="0" borderId="0" xfId="0" applyFont="1"/>
    <xf numFmtId="167" fontId="7" fillId="0" borderId="0" xfId="0" applyNumberFormat="1" applyFont="1"/>
    <xf numFmtId="37" fontId="26" fillId="5" borderId="1" xfId="2" applyFont="1" applyFill="1" applyBorder="1" applyAlignment="1">
      <alignment vertical="center"/>
    </xf>
    <xf numFmtId="37" fontId="26" fillId="9" borderId="1" xfId="2" applyFont="1" applyFill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/>
    <xf numFmtId="0" fontId="37" fillId="0" borderId="0" xfId="0" applyFont="1"/>
    <xf numFmtId="0" fontId="7" fillId="7" borderId="0" xfId="0" applyFont="1" applyFill="1" applyAlignment="1">
      <alignment horizontal="center" vertical="center"/>
    </xf>
    <xf numFmtId="37" fontId="38" fillId="2" borderId="1" xfId="2" applyFont="1" applyFill="1" applyBorder="1" applyAlignment="1">
      <alignment vertical="center"/>
    </xf>
    <xf numFmtId="37" fontId="39" fillId="2" borderId="1" xfId="2" applyFont="1" applyFill="1" applyBorder="1" applyAlignment="1">
      <alignment vertical="center"/>
    </xf>
    <xf numFmtId="39" fontId="18" fillId="8" borderId="1" xfId="2" applyNumberFormat="1" applyFont="1" applyFill="1" applyBorder="1" applyAlignment="1">
      <alignment horizontal="center" vertical="center"/>
    </xf>
    <xf numFmtId="39" fontId="9" fillId="8" borderId="1" xfId="2" applyNumberFormat="1" applyFont="1" applyFill="1" applyBorder="1" applyAlignment="1">
      <alignment horizontal="left" vertical="center"/>
    </xf>
    <xf numFmtId="0" fontId="41" fillId="4" borderId="0" xfId="0" applyFont="1" applyFill="1" applyAlignment="1">
      <alignment horizontal="center" vertical="center" wrapText="1"/>
    </xf>
    <xf numFmtId="0" fontId="42" fillId="2" borderId="0" xfId="0" applyFont="1" applyFill="1"/>
    <xf numFmtId="37" fontId="11" fillId="2" borderId="0" xfId="2" applyFont="1" applyFill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37" fontId="10" fillId="2" borderId="4" xfId="2" applyFont="1" applyFill="1" applyBorder="1" applyAlignment="1">
      <alignment vertical="center"/>
    </xf>
    <xf numFmtId="0" fontId="3" fillId="2" borderId="1" xfId="0" applyFont="1" applyFill="1" applyBorder="1" applyAlignment="1">
      <alignment vertical="center" textRotation="90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11" fillId="4" borderId="5" xfId="0" applyFont="1" applyFill="1" applyBorder="1" applyAlignment="1">
      <alignment horizontal="centerContinuous" vertical="center"/>
    </xf>
    <xf numFmtId="0" fontId="11" fillId="4" borderId="8" xfId="0" applyFont="1" applyFill="1" applyBorder="1" applyAlignment="1">
      <alignment horizontal="centerContinuous" vertical="center"/>
    </xf>
    <xf numFmtId="0" fontId="10" fillId="4" borderId="6" xfId="0" applyFont="1" applyFill="1" applyBorder="1" applyAlignment="1">
      <alignment horizontal="centerContinuous" vertical="center"/>
    </xf>
    <xf numFmtId="0" fontId="10" fillId="4" borderId="8" xfId="0" applyFont="1" applyFill="1" applyBorder="1" applyAlignment="1">
      <alignment horizontal="centerContinuous" vertical="center"/>
    </xf>
    <xf numFmtId="168" fontId="10" fillId="7" borderId="3" xfId="2" applyNumberFormat="1" applyFont="1" applyFill="1" applyBorder="1" applyAlignment="1" applyProtection="1">
      <alignment vertical="center"/>
      <protection locked="0"/>
    </xf>
    <xf numFmtId="39" fontId="43" fillId="5" borderId="1" xfId="2" applyNumberFormat="1" applyFont="1" applyFill="1" applyBorder="1" applyAlignment="1">
      <alignment vertical="center"/>
    </xf>
    <xf numFmtId="0" fontId="43" fillId="2" borderId="0" xfId="0" applyFont="1" applyFill="1" applyAlignment="1">
      <alignment vertical="center"/>
    </xf>
    <xf numFmtId="37" fontId="43" fillId="2" borderId="0" xfId="2" applyFont="1" applyFill="1" applyAlignment="1">
      <alignment vertical="center"/>
    </xf>
    <xf numFmtId="0" fontId="43" fillId="0" borderId="0" xfId="0" applyFont="1"/>
    <xf numFmtId="39" fontId="43" fillId="8" borderId="1" xfId="2" applyNumberFormat="1" applyFont="1" applyFill="1" applyBorder="1" applyAlignment="1">
      <alignment vertical="center"/>
    </xf>
    <xf numFmtId="0" fontId="44" fillId="0" borderId="0" xfId="0" applyFont="1"/>
    <xf numFmtId="14" fontId="7" fillId="7" borderId="1" xfId="0" applyNumberFormat="1" applyFont="1" applyFill="1" applyBorder="1" applyAlignment="1">
      <alignment horizontal="center" vertical="center"/>
    </xf>
    <xf numFmtId="2" fontId="10" fillId="2" borderId="0" xfId="2" applyNumberFormat="1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39" fontId="33" fillId="2" borderId="0" xfId="0" applyNumberFormat="1" applyFont="1" applyFill="1" applyAlignment="1">
      <alignment vertical="center"/>
    </xf>
    <xf numFmtId="0" fontId="21" fillId="0" borderId="0" xfId="0" applyFont="1" applyAlignment="1">
      <alignment horizontal="centerContinuous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center" vertical="center" textRotation="90"/>
    </xf>
    <xf numFmtId="0" fontId="10" fillId="11" borderId="1" xfId="0" applyFont="1" applyFill="1" applyBorder="1" applyAlignment="1">
      <alignment horizontal="center" vertical="center" textRotation="90" wrapText="1"/>
    </xf>
    <xf numFmtId="0" fontId="10" fillId="11" borderId="1" xfId="0" applyFont="1" applyFill="1" applyBorder="1" applyAlignment="1">
      <alignment horizontal="center" vertical="center" textRotation="90"/>
    </xf>
    <xf numFmtId="0" fontId="24" fillId="0" borderId="0" xfId="0" applyFont="1"/>
  </cellXfs>
  <cellStyles count="3">
    <cellStyle name="Komma" xfId="1" builtinId="3"/>
    <cellStyle name="Normal" xfId="0" builtinId="0"/>
    <cellStyle name="Normal_ENGHAVE2_1" xfId="2"/>
  </cellStyles>
  <dxfs count="9">
    <dxf>
      <font>
        <color rgb="FF9C0006"/>
      </font>
      <fill>
        <patternFill>
          <bgColor rgb="FFFFE7EA"/>
        </patternFill>
      </fill>
    </dxf>
    <dxf>
      <font>
        <color rgb="FF9C5700"/>
      </font>
      <fill>
        <patternFill>
          <bgColor rgb="FFFFE699"/>
        </patternFill>
      </fill>
    </dxf>
    <dxf>
      <font>
        <color rgb="FF9C5700"/>
      </font>
      <fill>
        <patternFill>
          <bgColor rgb="FFFFF6D1"/>
        </patternFill>
      </fill>
    </dxf>
    <dxf>
      <font>
        <color rgb="FFFF0000"/>
      </font>
      <fill>
        <patternFill>
          <bgColor rgb="FF7030A0"/>
        </patternFill>
      </fill>
    </dxf>
    <dxf>
      <font>
        <color rgb="FF9C0006"/>
      </font>
      <fill>
        <patternFill>
          <bgColor rgb="FFFFE7EA"/>
        </patternFill>
      </fill>
    </dxf>
    <dxf>
      <font>
        <color rgb="FF9C0006"/>
      </font>
      <fill>
        <patternFill>
          <bgColor rgb="FFFFE7EA"/>
        </patternFill>
      </fill>
    </dxf>
    <dxf>
      <font>
        <color rgb="FF006100"/>
      </font>
      <fill>
        <patternFill>
          <bgColor rgb="FFDEF6E3"/>
        </patternFill>
      </fill>
    </dxf>
    <dxf>
      <font>
        <color rgb="FFFF0000"/>
      </font>
      <fill>
        <patternFill>
          <bgColor rgb="FF7030A0"/>
        </patternFill>
      </fill>
    </dxf>
    <dxf>
      <font>
        <color rgb="FFFF0000"/>
      </font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FF7C80"/>
      <color rgb="FF4D6749"/>
      <color rgb="FF95B191"/>
      <color rgb="FFFF500A"/>
      <color rgb="FF9C0006"/>
      <color rgb="FFFFE7EA"/>
      <color rgb="FF9C5700"/>
      <color rgb="FFFFF6D1"/>
      <color rgb="FFFFE699"/>
      <color rgb="FFDAE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13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9254556827964"/>
          <c:y val="0.11220802419902186"/>
          <c:w val="0.60554824366760929"/>
          <c:h val="0.69307691751625888"/>
        </c:manualLayout>
      </c:layout>
      <c:barChart>
        <c:barDir val="col"/>
        <c:grouping val="stacked"/>
        <c:varyColors val="0"/>
        <c:ser>
          <c:idx val="0"/>
          <c:order val="1"/>
          <c:tx>
            <c:v>Grund-biofaktor</c:v>
          </c:tx>
          <c:spPr>
            <a:solidFill>
              <a:srgbClr val="95B191"/>
            </a:solidFill>
            <a:ln>
              <a:noFill/>
            </a:ln>
            <a:effectLst/>
          </c:spPr>
          <c:invertIfNegative val="0"/>
          <c:cat>
            <c:strRef>
              <c:f>'Ark 1'!$Z$10:$Z$12</c:f>
              <c:strCache>
                <c:ptCount val="3"/>
                <c:pt idx="0">
                  <c:v>Baseline</c:v>
                </c:pt>
                <c:pt idx="1">
                  <c:v>Planlagt </c:v>
                </c:pt>
                <c:pt idx="2">
                  <c:v>Anlagt</c:v>
                </c:pt>
              </c:strCache>
            </c:strRef>
          </c:cat>
          <c:val>
            <c:numRef>
              <c:f>('Ark 1'!$I$33,'Ark 1'!$N$33,'Ark 1'!$S$33)</c:f>
              <c:numCache>
                <c:formatCode>#,##0.00_);\(#,##0.00\)</c:formatCode>
                <c:ptCount val="3"/>
                <c:pt idx="0">
                  <c:v>5.9747954987496528E-2</c:v>
                </c:pt>
                <c:pt idx="1">
                  <c:v>0.449019641567102</c:v>
                </c:pt>
                <c:pt idx="2">
                  <c:v>8.3356487913309249E-5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68-4761-BA57-2E9724CF14DD}"/>
            </c:ext>
          </c:extLst>
        </c:ser>
        <c:ser>
          <c:idx val="1"/>
          <c:order val="2"/>
          <c:tx>
            <c:v>Tillægs-biofaktor</c:v>
          </c:tx>
          <c:spPr>
            <a:solidFill>
              <a:srgbClr val="4D6749"/>
            </a:solidFill>
            <a:ln>
              <a:noFill/>
            </a:ln>
            <a:effectLst/>
          </c:spPr>
          <c:invertIfNegative val="0"/>
          <c:cat>
            <c:strRef>
              <c:f>'Ark 1'!$Z$10:$Z$12</c:f>
              <c:strCache>
                <c:ptCount val="3"/>
                <c:pt idx="0">
                  <c:v>Baseline</c:v>
                </c:pt>
                <c:pt idx="1">
                  <c:v>Planlagt </c:v>
                </c:pt>
                <c:pt idx="2">
                  <c:v>Anlagt</c:v>
                </c:pt>
              </c:strCache>
            </c:strRef>
          </c:cat>
          <c:val>
            <c:numRef>
              <c:f>('Ark 1'!$I$45,'Ark 1'!$N$45,'Ark 1'!$S$45)</c:f>
              <c:numCache>
                <c:formatCode>#,##0.00_);\(#,##0.00\)</c:formatCode>
                <c:ptCount val="3"/>
                <c:pt idx="0">
                  <c:v>2.0005557099194219E-2</c:v>
                </c:pt>
                <c:pt idx="1">
                  <c:v>8.4467907752153376E-2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68-4761-BA57-2E9724CF14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24764847"/>
        <c:axId val="284901551"/>
      </c:barChart>
      <c:lineChart>
        <c:grouping val="standard"/>
        <c:varyColors val="0"/>
        <c:ser>
          <c:idx val="2"/>
          <c:order val="0"/>
          <c:tx>
            <c:strRef>
              <c:f>'Ark 1'!$C$53</c:f>
              <c:strCache>
                <c:ptCount val="1"/>
                <c:pt idx="0">
                  <c:v>Biofaktor minimumskrav </c:v>
                </c:pt>
              </c:strCache>
            </c:strRef>
          </c:tx>
          <c:spPr>
            <a:ln w="28575" cap="rnd">
              <a:solidFill>
                <a:srgbClr val="FF7C80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('Ark 1'!$I$34,'Ark 1'!$N$34,'Ark 1'!$S$34)</c:f>
              <c:numCache>
                <c:formatCode>#,##0.00_);\(#,##0.00\)</c:formatCode>
                <c:ptCount val="3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955-4E8F-80EB-8D8FC1DB5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764847"/>
        <c:axId val="284901551"/>
      </c:lineChart>
      <c:catAx>
        <c:axId val="8247648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da-DK"/>
          </a:p>
        </c:txPr>
        <c:crossAx val="284901551"/>
        <c:crosses val="autoZero"/>
        <c:auto val="1"/>
        <c:lblAlgn val="ctr"/>
        <c:lblOffset val="0"/>
        <c:noMultiLvlLbl val="0"/>
      </c:catAx>
      <c:valAx>
        <c:axId val="28490155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b="1">
                    <a:latin typeface="+mn-lt"/>
                  </a:rPr>
                  <a:t>Biofaktor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.00_);\(#,##0.0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824764847"/>
        <c:crosses val="autoZero"/>
        <c:crossBetween val="between"/>
        <c:majorUnit val="0.2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rgbClr val="DAE2D4"/>
    </a:solidFill>
    <a:ln w="317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 paperSize="9" orientation="landscape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9254556827964"/>
          <c:y val="0.11220802419902186"/>
          <c:w val="0.60554824366760929"/>
          <c:h val="0.69307691751625888"/>
        </c:manualLayout>
      </c:layout>
      <c:barChart>
        <c:barDir val="col"/>
        <c:grouping val="stacked"/>
        <c:varyColors val="0"/>
        <c:ser>
          <c:idx val="0"/>
          <c:order val="0"/>
          <c:tx>
            <c:v>Befæstelsesgrad</c:v>
          </c:tx>
          <c:spPr>
            <a:solidFill>
              <a:schemeClr val="accent3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'Ark 1'!$Z$10:$Z$12</c:f>
              <c:strCache>
                <c:ptCount val="3"/>
                <c:pt idx="0">
                  <c:v>Baseline</c:v>
                </c:pt>
                <c:pt idx="1">
                  <c:v>Planlagt </c:v>
                </c:pt>
                <c:pt idx="2">
                  <c:v>Anlagt</c:v>
                </c:pt>
              </c:strCache>
            </c:strRef>
          </c:cat>
          <c:val>
            <c:numRef>
              <c:f>('Ark 1'!$K$33,'Ark 1'!$P$33,'Ark 1'!$U$33)</c:f>
              <c:numCache>
                <c:formatCode>#,##0.00_);\(#,##0.00\)</c:formatCode>
                <c:ptCount val="3"/>
                <c:pt idx="0">
                  <c:v>0.91386496248958049</c:v>
                </c:pt>
                <c:pt idx="1">
                  <c:v>0.54848569046957485</c:v>
                </c:pt>
                <c:pt idx="2">
                  <c:v>2.7785495971103087E-5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3-4968-A656-CFB7064DB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24764847"/>
        <c:axId val="284901551"/>
      </c:barChart>
      <c:lineChart>
        <c:grouping val="standard"/>
        <c:varyColors val="0"/>
        <c:ser>
          <c:idx val="2"/>
          <c:order val="1"/>
          <c:tx>
            <c:strRef>
              <c:f>'Ark 1'!$C$60</c:f>
              <c:strCache>
                <c:ptCount val="1"/>
                <c:pt idx="0">
                  <c:v>Befæstelse maksimum</c:v>
                </c:pt>
              </c:strCache>
            </c:strRef>
          </c:tx>
          <c:spPr>
            <a:ln w="28575" cap="rnd">
              <a:solidFill>
                <a:srgbClr val="FF7C80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('Ark 1'!$K$34,'Ark 1'!$P$34,'Ark 1'!$U$34)</c:f>
              <c:numCache>
                <c:formatCode>#,##0.00_);\(#,##0.00\)</c:formatCode>
                <c:ptCount val="3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43-4968-A656-CFB7064DB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764847"/>
        <c:axId val="284901551"/>
      </c:lineChart>
      <c:catAx>
        <c:axId val="8247648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j-lt"/>
                <a:ea typeface="+mn-ea"/>
                <a:cs typeface="+mn-cs"/>
              </a:defRPr>
            </a:pPr>
            <a:endParaRPr lang="da-DK"/>
          </a:p>
        </c:txPr>
        <c:crossAx val="284901551"/>
        <c:crosses val="autoZero"/>
        <c:auto val="1"/>
        <c:lblAlgn val="ctr"/>
        <c:lblOffset val="100"/>
        <c:noMultiLvlLbl val="0"/>
      </c:catAx>
      <c:valAx>
        <c:axId val="28490155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b="1">
                    <a:solidFill>
                      <a:schemeClr val="bg1"/>
                    </a:solidFill>
                    <a:latin typeface="+mn-lt"/>
                  </a:rPr>
                  <a:t>Befæstelse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#,##0.00_);\(#,##0.0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824764847"/>
        <c:crosses val="autoZero"/>
        <c:crossBetween val="between"/>
        <c:majorUnit val="0.2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>
        <a:lumMod val="65000"/>
      </a:schemeClr>
    </a:solidFill>
    <a:ln w="317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 paperSize="9" orientation="landscape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fmlaLink="$Y$42" lockText="1" noThreeD="1"/>
</file>

<file path=xl/ctrlProps/ctrlProp2.xml><?xml version="1.0" encoding="utf-8"?>
<formControlPr xmlns="http://schemas.microsoft.com/office/spreadsheetml/2009/9/main" objectType="CheckBox" fmlaLink="$Y$43" lockText="1" noThreeD="1"/>
</file>

<file path=xl/ctrlProps/ctrlProp3.xml><?xml version="1.0" encoding="utf-8"?>
<formControlPr xmlns="http://schemas.microsoft.com/office/spreadsheetml/2009/9/main" objectType="CheckBox" fmlaLink="$Z$42" lockText="1" noThreeD="1"/>
</file>

<file path=xl/ctrlProps/ctrlProp4.xml><?xml version="1.0" encoding="utf-8"?>
<formControlPr xmlns="http://schemas.microsoft.com/office/spreadsheetml/2009/9/main" objectType="CheckBox" fmlaLink="$Z$43" lockText="1" noThreeD="1"/>
</file>

<file path=xl/ctrlProps/ctrlProp5.xml><?xml version="1.0" encoding="utf-8"?>
<formControlPr xmlns="http://schemas.microsoft.com/office/spreadsheetml/2009/9/main" objectType="CheckBox" fmlaLink="$AA$42" lockText="1" noThreeD="1"/>
</file>

<file path=xl/ctrlProps/ctrlProp6.xml><?xml version="1.0" encoding="utf-8"?>
<formControlPr xmlns="http://schemas.microsoft.com/office/spreadsheetml/2009/9/main" objectType="CheckBox" fmlaLink="$AA$43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Radio" checked="Checked" firstButton="1" fmlaLink="$B$57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firstButton="1" fmlaLink="$B$64" lockText="1" noThreeD="1"/>
</file>

<file path=xl/ctrlProps/ctrlProp12.xml><?xml version="1.0" encoding="utf-8"?>
<formControlPr xmlns="http://schemas.microsoft.com/office/spreadsheetml/2009/9/main" objectType="Radio" checked="Checked" lockText="1" noThreeD="1"/>
</file>

<file path=xl/ctrlProps/ctrlProp1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51</xdr:row>
      <xdr:rowOff>66676</xdr:rowOff>
    </xdr:from>
    <xdr:to>
      <xdr:col>22</xdr:col>
      <xdr:colOff>0</xdr:colOff>
      <xdr:row>58</xdr:row>
      <xdr:rowOff>1</xdr:rowOff>
    </xdr:to>
    <xdr:graphicFrame macro="">
      <xdr:nvGraphicFramePr>
        <xdr:cNvPr id="2" name="Diagram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40</xdr:row>
          <xdr:rowOff>161925</xdr:rowOff>
        </xdr:from>
        <xdr:to>
          <xdr:col>6</xdr:col>
          <xdr:colOff>304800</xdr:colOff>
          <xdr:row>42</xdr:row>
          <xdr:rowOff>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3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42</xdr:row>
          <xdr:rowOff>0</xdr:rowOff>
        </xdr:from>
        <xdr:to>
          <xdr:col>6</xdr:col>
          <xdr:colOff>304800</xdr:colOff>
          <xdr:row>43</xdr:row>
          <xdr:rowOff>28575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40</xdr:row>
          <xdr:rowOff>161925</xdr:rowOff>
        </xdr:from>
        <xdr:to>
          <xdr:col>11</xdr:col>
          <xdr:colOff>304800</xdr:colOff>
          <xdr:row>42</xdr:row>
          <xdr:rowOff>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42</xdr:row>
          <xdr:rowOff>0</xdr:rowOff>
        </xdr:from>
        <xdr:to>
          <xdr:col>11</xdr:col>
          <xdr:colOff>304800</xdr:colOff>
          <xdr:row>43</xdr:row>
          <xdr:rowOff>28575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40</xdr:row>
          <xdr:rowOff>161925</xdr:rowOff>
        </xdr:from>
        <xdr:to>
          <xdr:col>16</xdr:col>
          <xdr:colOff>304800</xdr:colOff>
          <xdr:row>42</xdr:row>
          <xdr:rowOff>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3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42</xdr:row>
          <xdr:rowOff>0</xdr:rowOff>
        </xdr:from>
        <xdr:to>
          <xdr:col>16</xdr:col>
          <xdr:colOff>304800</xdr:colOff>
          <xdr:row>43</xdr:row>
          <xdr:rowOff>28575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3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55</xdr:row>
          <xdr:rowOff>66675</xdr:rowOff>
        </xdr:from>
        <xdr:to>
          <xdr:col>6</xdr:col>
          <xdr:colOff>0</xdr:colOff>
          <xdr:row>59</xdr:row>
          <xdr:rowOff>0</xdr:rowOff>
        </xdr:to>
        <xdr:sp macro="" textlink="">
          <xdr:nvSpPr>
            <xdr:cNvPr id="6158" name="Group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3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Biofaktor ↓ Vælg område-type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62</xdr:row>
          <xdr:rowOff>85725</xdr:rowOff>
        </xdr:from>
        <xdr:to>
          <xdr:col>6</xdr:col>
          <xdr:colOff>0</xdr:colOff>
          <xdr:row>67</xdr:row>
          <xdr:rowOff>0</xdr:rowOff>
        </xdr:to>
        <xdr:sp macro="" textlink="">
          <xdr:nvSpPr>
            <xdr:cNvPr id="6161" name="Group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3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Befæstelse ↓ Vælg område-type   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95250</xdr:colOff>
      <xdr:row>59</xdr:row>
      <xdr:rowOff>104775</xdr:rowOff>
    </xdr:from>
    <xdr:to>
      <xdr:col>22</xdr:col>
      <xdr:colOff>0</xdr:colOff>
      <xdr:row>66</xdr:row>
      <xdr:rowOff>0</xdr:rowOff>
    </xdr:to>
    <xdr:graphicFrame macro="">
      <xdr:nvGraphicFramePr>
        <xdr:cNvPr id="4" name="Diagram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55</xdr:row>
          <xdr:rowOff>161925</xdr:rowOff>
        </xdr:from>
        <xdr:to>
          <xdr:col>3</xdr:col>
          <xdr:colOff>9525</xdr:colOff>
          <xdr:row>57</xdr:row>
          <xdr:rowOff>0</xdr:rowOff>
        </xdr:to>
        <xdr:sp macro="" textlink="">
          <xdr:nvSpPr>
            <xdr:cNvPr id="6165" name="Option Button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3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Byfortætning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57</xdr:row>
          <xdr:rowOff>0</xdr:rowOff>
        </xdr:from>
        <xdr:to>
          <xdr:col>3</xdr:col>
          <xdr:colOff>0</xdr:colOff>
          <xdr:row>57</xdr:row>
          <xdr:rowOff>152400</xdr:rowOff>
        </xdr:to>
        <xdr:sp macro="" textlink="">
          <xdr:nvSpPr>
            <xdr:cNvPr id="6167" name="Option Button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3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Ny by på bar mark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63</xdr:row>
          <xdr:rowOff>19050</xdr:rowOff>
        </xdr:from>
        <xdr:to>
          <xdr:col>2</xdr:col>
          <xdr:colOff>1628775</xdr:colOff>
          <xdr:row>64</xdr:row>
          <xdr:rowOff>38100</xdr:rowOff>
        </xdr:to>
        <xdr:sp macro="" textlink="">
          <xdr:nvSpPr>
            <xdr:cNvPr id="6168" name="Option Button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3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Boligområde (Villa)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64</xdr:row>
          <xdr:rowOff>9525</xdr:rowOff>
        </xdr:from>
        <xdr:to>
          <xdr:col>2</xdr:col>
          <xdr:colOff>1600200</xdr:colOff>
          <xdr:row>65</xdr:row>
          <xdr:rowOff>9525</xdr:rowOff>
        </xdr:to>
        <xdr:sp macro="" textlink="">
          <xdr:nvSpPr>
            <xdr:cNvPr id="6169" name="Option Button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3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Boligområde (Rækkehuse)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64</xdr:row>
          <xdr:rowOff>152400</xdr:rowOff>
        </xdr:from>
        <xdr:to>
          <xdr:col>3</xdr:col>
          <xdr:colOff>533400</xdr:colOff>
          <xdr:row>66</xdr:row>
          <xdr:rowOff>9525</xdr:rowOff>
        </xdr:to>
        <xdr:sp macro="" textlink="">
          <xdr:nvSpPr>
            <xdr:cNvPr id="6170" name="Option Button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3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Erhvervs- og centerområder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"/>
  <dimension ref="B1:AB74"/>
  <sheetViews>
    <sheetView tabSelected="1" zoomScaleNormal="100" workbookViewId="0">
      <selection activeCell="G80" sqref="G80"/>
    </sheetView>
  </sheetViews>
  <sheetFormatPr defaultColWidth="9.28515625" defaultRowHeight="15" outlineLevelCol="1" x14ac:dyDescent="0.25"/>
  <cols>
    <col min="1" max="1" width="9.28515625" style="17"/>
    <col min="2" max="2" width="3" style="16" customWidth="1"/>
    <col min="3" max="3" width="24.85546875" style="17" customWidth="1"/>
    <col min="4" max="4" width="20" style="17" bestFit="1" customWidth="1"/>
    <col min="5" max="5" width="4.7109375" style="17" customWidth="1"/>
    <col min="6" max="6" width="5.85546875" style="17" customWidth="1"/>
    <col min="7" max="7" width="11.7109375" style="17" customWidth="1"/>
    <col min="8" max="8" width="11.7109375" style="17" hidden="1" customWidth="1" outlineLevel="1"/>
    <col min="9" max="9" width="8.85546875" style="17" customWidth="1" collapsed="1"/>
    <col min="10" max="10" width="8.28515625" style="17" hidden="1" customWidth="1" outlineLevel="1"/>
    <col min="11" max="11" width="8.85546875" style="17" customWidth="1" collapsed="1"/>
    <col min="12" max="12" width="10.5703125" style="17" customWidth="1"/>
    <col min="13" max="13" width="8.140625" style="17" hidden="1" customWidth="1" outlineLevel="1"/>
    <col min="14" max="14" width="8.85546875" style="17" customWidth="1" collapsed="1"/>
    <col min="15" max="15" width="8.5703125" style="17" hidden="1" customWidth="1" outlineLevel="1"/>
    <col min="16" max="16" width="8.85546875" style="17" customWidth="1" collapsed="1"/>
    <col min="17" max="17" width="10.5703125" style="17" customWidth="1"/>
    <col min="18" max="18" width="8.140625" style="17" hidden="1" customWidth="1" outlineLevel="1"/>
    <col min="19" max="19" width="8.85546875" style="17" customWidth="1" collapsed="1"/>
    <col min="20" max="20" width="8.5703125" style="17" hidden="1" customWidth="1" outlineLevel="1"/>
    <col min="21" max="21" width="8.85546875" style="17" customWidth="1" collapsed="1"/>
    <col min="22" max="22" width="4.140625" style="48" customWidth="1"/>
    <col min="23" max="23" width="2.7109375" style="16" customWidth="1"/>
    <col min="24" max="24" width="32.28515625" style="17" customWidth="1"/>
    <col min="25" max="25" width="7.28515625" style="17" customWidth="1"/>
    <col min="26" max="26" width="8.140625" style="17" bestFit="1" customWidth="1"/>
    <col min="27" max="16384" width="9.28515625" style="17"/>
  </cols>
  <sheetData>
    <row r="1" spans="2:26" ht="18.75" x14ac:dyDescent="0.3">
      <c r="B1" s="17" t="s">
        <v>38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61" t="s">
        <v>86</v>
      </c>
      <c r="X1" s="101"/>
    </row>
    <row r="2" spans="2:26" ht="6.95" customHeight="1" x14ac:dyDescent="0.25"/>
    <row r="3" spans="2:26" s="7" customFormat="1" ht="19.7" customHeight="1" x14ac:dyDescent="0.25">
      <c r="B3" s="2"/>
      <c r="C3" s="3" t="s">
        <v>19</v>
      </c>
      <c r="D3" s="3"/>
      <c r="E3" s="4"/>
      <c r="F3" s="4"/>
      <c r="G3" s="84" t="s">
        <v>20</v>
      </c>
      <c r="H3" s="84"/>
      <c r="I3" s="1"/>
      <c r="J3" s="1"/>
      <c r="K3" s="1"/>
      <c r="L3" s="84" t="s">
        <v>21</v>
      </c>
      <c r="M3" s="1"/>
      <c r="N3" s="1"/>
      <c r="O3" s="1"/>
      <c r="P3" s="1"/>
      <c r="Q3" s="84" t="s">
        <v>22</v>
      </c>
      <c r="R3" s="1"/>
      <c r="S3" s="1"/>
      <c r="T3" s="1"/>
      <c r="U3" s="1"/>
      <c r="V3" s="5"/>
      <c r="W3" s="6"/>
    </row>
    <row r="4" spans="2:26" s="7" customFormat="1" ht="16.5" customHeight="1" x14ac:dyDescent="0.25">
      <c r="B4" s="8"/>
      <c r="C4" s="8" t="s">
        <v>27</v>
      </c>
      <c r="D4" s="8"/>
      <c r="E4" s="9"/>
      <c r="F4" s="9"/>
      <c r="G4" s="10" t="s">
        <v>25</v>
      </c>
      <c r="H4" s="10"/>
      <c r="I4" s="64"/>
      <c r="J4" s="10"/>
      <c r="K4" s="64"/>
      <c r="L4" s="10" t="s">
        <v>39</v>
      </c>
      <c r="M4" s="71"/>
      <c r="N4" s="64"/>
      <c r="O4" s="11"/>
      <c r="P4" s="64"/>
      <c r="Q4" s="10" t="s">
        <v>26</v>
      </c>
      <c r="R4" s="11"/>
      <c r="S4" s="64"/>
      <c r="T4" s="11"/>
      <c r="U4" s="64"/>
      <c r="V4" s="12"/>
      <c r="W4" s="6"/>
      <c r="X4" s="13" t="s">
        <v>17</v>
      </c>
    </row>
    <row r="5" spans="2:26" s="7" customFormat="1" x14ac:dyDescent="0.25">
      <c r="B5" s="8"/>
      <c r="C5" s="8" t="s">
        <v>11</v>
      </c>
      <c r="D5" s="8"/>
      <c r="E5" s="9"/>
      <c r="F5" s="9"/>
      <c r="G5" s="10" t="s">
        <v>9</v>
      </c>
      <c r="H5" s="10"/>
      <c r="I5" s="10"/>
      <c r="J5" s="10"/>
      <c r="K5" s="10"/>
      <c r="L5" s="11" t="s">
        <v>9</v>
      </c>
      <c r="M5" s="11"/>
      <c r="N5" s="10"/>
      <c r="O5" s="11"/>
      <c r="P5" s="10"/>
      <c r="Q5" s="10" t="s">
        <v>73</v>
      </c>
      <c r="R5" s="11"/>
      <c r="S5" s="10"/>
      <c r="T5" s="11"/>
      <c r="U5" s="10"/>
      <c r="V5" s="12"/>
      <c r="W5" s="6"/>
      <c r="X5" s="58" t="s">
        <v>15</v>
      </c>
    </row>
    <row r="6" spans="2:26" s="7" customFormat="1" x14ac:dyDescent="0.25">
      <c r="B6" s="8"/>
      <c r="C6" s="14" t="s">
        <v>13</v>
      </c>
      <c r="D6" s="14"/>
      <c r="E6" s="9"/>
      <c r="F6" s="9"/>
      <c r="G6" s="129" t="s">
        <v>71</v>
      </c>
      <c r="H6" s="104"/>
      <c r="I6" s="10"/>
      <c r="J6" s="10"/>
      <c r="K6" s="10"/>
      <c r="L6" s="55" t="s">
        <v>71</v>
      </c>
      <c r="M6" s="10"/>
      <c r="N6" s="10"/>
      <c r="O6" s="10"/>
      <c r="P6" s="10"/>
      <c r="Q6" s="55" t="s">
        <v>40</v>
      </c>
      <c r="R6" s="10"/>
      <c r="S6" s="10"/>
      <c r="T6" s="10"/>
      <c r="U6" s="10"/>
      <c r="V6" s="12"/>
      <c r="W6" s="6"/>
      <c r="X6" s="50" t="s">
        <v>16</v>
      </c>
    </row>
    <row r="7" spans="2:26" s="7" customFormat="1" x14ac:dyDescent="0.25">
      <c r="B7" s="8"/>
      <c r="C7" s="14" t="s">
        <v>14</v>
      </c>
      <c r="D7" s="14"/>
      <c r="E7" s="9"/>
      <c r="F7" s="9"/>
      <c r="G7" s="56" t="s">
        <v>83</v>
      </c>
      <c r="H7" s="63"/>
      <c r="I7" s="10"/>
      <c r="J7" s="10"/>
      <c r="K7" s="10"/>
      <c r="L7" s="57" t="s">
        <v>72</v>
      </c>
      <c r="M7" s="10"/>
      <c r="N7" s="10"/>
      <c r="O7" s="10"/>
      <c r="P7" s="10"/>
      <c r="Q7" s="57">
        <v>46539</v>
      </c>
      <c r="R7" s="10"/>
      <c r="S7" s="10"/>
      <c r="T7" s="10"/>
      <c r="U7" s="10"/>
      <c r="V7" s="12"/>
      <c r="W7" s="6"/>
      <c r="X7" s="59" t="s">
        <v>18</v>
      </c>
    </row>
    <row r="8" spans="2:26" s="7" customFormat="1" x14ac:dyDescent="0.25">
      <c r="B8" s="8"/>
      <c r="C8" s="14"/>
      <c r="D8" s="14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2"/>
      <c r="W8" s="6"/>
      <c r="X8" s="108" t="s">
        <v>50</v>
      </c>
    </row>
    <row r="9" spans="2:26" s="7" customFormat="1" ht="12.95" customHeight="1" x14ac:dyDescent="0.25">
      <c r="B9" s="8"/>
      <c r="C9" s="15"/>
      <c r="D9" s="15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2"/>
      <c r="W9" s="6"/>
    </row>
    <row r="10" spans="2:26" ht="19.7" customHeight="1" x14ac:dyDescent="0.25">
      <c r="B10" s="2"/>
      <c r="C10" s="3" t="s">
        <v>23</v>
      </c>
      <c r="D10" s="3"/>
      <c r="E10" s="4"/>
      <c r="F10" s="4"/>
      <c r="G10" s="118" t="s">
        <v>41</v>
      </c>
      <c r="H10" s="119"/>
      <c r="I10" s="120"/>
      <c r="J10" s="121"/>
      <c r="K10" s="120"/>
      <c r="L10" s="118" t="s">
        <v>43</v>
      </c>
      <c r="M10" s="120"/>
      <c r="N10" s="120"/>
      <c r="O10" s="121"/>
      <c r="P10" s="120"/>
      <c r="Q10" s="118" t="s">
        <v>44</v>
      </c>
      <c r="R10" s="120"/>
      <c r="S10" s="120"/>
      <c r="T10" s="120"/>
      <c r="U10" s="120"/>
      <c r="V10" s="5"/>
      <c r="Z10" s="133" t="s">
        <v>41</v>
      </c>
    </row>
    <row r="11" spans="2:26" ht="62.25" customHeight="1" x14ac:dyDescent="0.25">
      <c r="B11" s="18"/>
      <c r="C11" s="19" t="s">
        <v>0</v>
      </c>
      <c r="D11" s="19"/>
      <c r="E11" s="114" t="s">
        <v>5</v>
      </c>
      <c r="F11" s="114" t="s">
        <v>81</v>
      </c>
      <c r="G11" s="115" t="s">
        <v>42</v>
      </c>
      <c r="H11" s="116"/>
      <c r="I11" s="117" t="s">
        <v>5</v>
      </c>
      <c r="J11" s="117" t="s">
        <v>45</v>
      </c>
      <c r="K11" s="117" t="s">
        <v>45</v>
      </c>
      <c r="L11" s="115" t="s">
        <v>42</v>
      </c>
      <c r="M11" s="117" t="s">
        <v>5</v>
      </c>
      <c r="N11" s="117" t="s">
        <v>5</v>
      </c>
      <c r="O11" s="117" t="s">
        <v>45</v>
      </c>
      <c r="P11" s="117" t="s">
        <v>45</v>
      </c>
      <c r="Q11" s="115" t="s">
        <v>42</v>
      </c>
      <c r="R11" s="117" t="s">
        <v>5</v>
      </c>
      <c r="S11" s="117" t="s">
        <v>5</v>
      </c>
      <c r="T11" s="117" t="s">
        <v>45</v>
      </c>
      <c r="U11" s="117" t="s">
        <v>45</v>
      </c>
      <c r="V11" s="20"/>
      <c r="Z11" s="133" t="s">
        <v>43</v>
      </c>
    </row>
    <row r="12" spans="2:26" x14ac:dyDescent="0.25">
      <c r="B12" s="135" t="s">
        <v>69</v>
      </c>
      <c r="C12" s="87" t="s">
        <v>10</v>
      </c>
      <c r="D12" s="88"/>
      <c r="E12" s="85">
        <v>1.0000000000000001E-5</v>
      </c>
      <c r="F12" s="85">
        <v>1</v>
      </c>
      <c r="G12" s="66">
        <v>1665</v>
      </c>
      <c r="H12" s="99">
        <f>$E12*G12</f>
        <v>1.6650000000000002E-2</v>
      </c>
      <c r="I12" s="105" t="str">
        <f>REPT("|",(H12/$H$32)*50)</f>
        <v/>
      </c>
      <c r="J12" s="100">
        <f>+$F12*G12</f>
        <v>1665</v>
      </c>
      <c r="K12" s="106" t="str">
        <f>REPT("|",(J12/$J$32)*50)</f>
        <v>|||||||||||||||||||||||||</v>
      </c>
      <c r="L12" s="54">
        <v>1500</v>
      </c>
      <c r="M12" s="99">
        <f>+$E12*L12</f>
        <v>1.5000000000000001E-2</v>
      </c>
      <c r="N12" s="105" t="str">
        <f>REPT("|",(M12/$M$32)*50)</f>
        <v/>
      </c>
      <c r="O12" s="100">
        <f t="shared" ref="O12:O30" si="0">+$F12*L12</f>
        <v>1500</v>
      </c>
      <c r="P12" s="106" t="str">
        <f>REPT("|",(O12/$O$32)*50)</f>
        <v>|||||||||||||||||||||||||||||||||||||</v>
      </c>
      <c r="Q12" s="54"/>
      <c r="R12" s="99">
        <f>+$E12*Q12</f>
        <v>0</v>
      </c>
      <c r="S12" s="105" t="str">
        <f>REPT("|",(R12/$R$32)*100)</f>
        <v/>
      </c>
      <c r="T12" s="100">
        <f>+$F12*Q12</f>
        <v>0</v>
      </c>
      <c r="U12" s="106" t="str">
        <f>REPT("|",(T12/$T$32)*50)</f>
        <v/>
      </c>
      <c r="V12" s="21" t="s">
        <v>30</v>
      </c>
      <c r="X12" s="128"/>
      <c r="Z12" s="133" t="s">
        <v>82</v>
      </c>
    </row>
    <row r="13" spans="2:26" x14ac:dyDescent="0.25">
      <c r="B13" s="135"/>
      <c r="C13" s="113" t="s">
        <v>3</v>
      </c>
      <c r="D13" s="89"/>
      <c r="E13" s="85">
        <v>0.5</v>
      </c>
      <c r="F13" s="85">
        <v>-0.2</v>
      </c>
      <c r="G13" s="53"/>
      <c r="H13" s="99">
        <f t="shared" ref="H13:H30" si="1">$E13*G13</f>
        <v>0</v>
      </c>
      <c r="I13" s="105" t="str">
        <f t="shared" ref="I13:I30" si="2">REPT("|",(H13/$H$32)*50)</f>
        <v/>
      </c>
      <c r="J13" s="100">
        <f t="shared" ref="J13:J29" si="3">+$F13*G13</f>
        <v>0</v>
      </c>
      <c r="K13" s="106" t="str">
        <f t="shared" ref="K13:K30" si="4">REPT("|",(J13/$J$32)*50)</f>
        <v/>
      </c>
      <c r="L13" s="67">
        <v>1500</v>
      </c>
      <c r="M13" s="99">
        <f>+L13*$E13</f>
        <v>750</v>
      </c>
      <c r="N13" s="105" t="str">
        <f t="shared" ref="N13:N30" si="5">REPT("|",(M13/$M$32)*50)</f>
        <v>|||||||||||||||||||||||</v>
      </c>
      <c r="O13" s="100">
        <f t="shared" si="0"/>
        <v>-300</v>
      </c>
      <c r="P13" s="106"/>
      <c r="Q13" s="67"/>
      <c r="R13" s="99">
        <f>+Q13*$E13</f>
        <v>0</v>
      </c>
      <c r="S13" s="105" t="str">
        <f t="shared" ref="S13:S30" si="6">REPT("|",(R13/$R$32)*100)</f>
        <v/>
      </c>
      <c r="T13" s="100">
        <f t="shared" ref="T13:T29" si="7">+$F13*Q13</f>
        <v>0</v>
      </c>
      <c r="U13" s="106"/>
      <c r="V13" s="30" t="s">
        <v>30</v>
      </c>
      <c r="X13" s="128"/>
    </row>
    <row r="14" spans="2:26" x14ac:dyDescent="0.25">
      <c r="B14" s="135"/>
      <c r="C14" s="87" t="s">
        <v>6</v>
      </c>
      <c r="D14" s="88"/>
      <c r="E14" s="85">
        <v>1.0000000000000001E-5</v>
      </c>
      <c r="F14" s="85">
        <v>1</v>
      </c>
      <c r="G14" s="54">
        <v>1624</v>
      </c>
      <c r="H14" s="99">
        <f t="shared" si="1"/>
        <v>1.6240000000000001E-2</v>
      </c>
      <c r="I14" s="105" t="str">
        <f t="shared" si="2"/>
        <v/>
      </c>
      <c r="J14" s="100">
        <f t="shared" si="3"/>
        <v>1624</v>
      </c>
      <c r="K14" s="106" t="str">
        <f t="shared" si="4"/>
        <v>||||||||||||||||||||||||</v>
      </c>
      <c r="L14" s="54">
        <v>669</v>
      </c>
      <c r="M14" s="99">
        <f t="shared" ref="M14:M30" si="8">+$E14*L14</f>
        <v>6.6900000000000006E-3</v>
      </c>
      <c r="N14" s="105" t="str">
        <f t="shared" si="5"/>
        <v/>
      </c>
      <c r="O14" s="100">
        <f t="shared" si="0"/>
        <v>669</v>
      </c>
      <c r="P14" s="106" t="str">
        <f t="shared" ref="P14:P30" si="9">REPT("|",(O14/$O$32)*50)</f>
        <v>||||||||||||||||</v>
      </c>
      <c r="Q14" s="54"/>
      <c r="R14" s="99">
        <f t="shared" ref="R14" si="10">+$E14*Q14</f>
        <v>0</v>
      </c>
      <c r="S14" s="105" t="str">
        <f t="shared" si="6"/>
        <v/>
      </c>
      <c r="T14" s="100">
        <f t="shared" si="7"/>
        <v>0</v>
      </c>
      <c r="U14" s="106" t="str">
        <f t="shared" ref="U14:U30" si="11">REPT("|",(T14/$T$32)*50)</f>
        <v/>
      </c>
      <c r="V14" s="21" t="s">
        <v>30</v>
      </c>
      <c r="X14" s="128"/>
    </row>
    <row r="15" spans="2:26" x14ac:dyDescent="0.25">
      <c r="B15" s="135"/>
      <c r="C15" s="87" t="s">
        <v>7</v>
      </c>
      <c r="D15" s="88"/>
      <c r="E15" s="85">
        <v>0.2</v>
      </c>
      <c r="F15" s="85">
        <v>0.5</v>
      </c>
      <c r="G15" s="54"/>
      <c r="H15" s="99">
        <f t="shared" si="1"/>
        <v>0</v>
      </c>
      <c r="I15" s="105" t="str">
        <f t="shared" si="2"/>
        <v/>
      </c>
      <c r="J15" s="100">
        <f t="shared" si="3"/>
        <v>0</v>
      </c>
      <c r="K15" s="106" t="str">
        <f t="shared" si="4"/>
        <v/>
      </c>
      <c r="L15" s="54">
        <v>130</v>
      </c>
      <c r="M15" s="99">
        <f t="shared" si="8"/>
        <v>26</v>
      </c>
      <c r="N15" s="105" t="str">
        <f t="shared" si="5"/>
        <v/>
      </c>
      <c r="O15" s="100">
        <f t="shared" si="0"/>
        <v>65</v>
      </c>
      <c r="P15" s="106" t="str">
        <f t="shared" si="9"/>
        <v>|</v>
      </c>
      <c r="Q15" s="54"/>
      <c r="R15" s="99">
        <f>+$E15*Q15</f>
        <v>0</v>
      </c>
      <c r="S15" s="105" t="str">
        <f t="shared" si="6"/>
        <v/>
      </c>
      <c r="T15" s="100">
        <f t="shared" si="7"/>
        <v>0</v>
      </c>
      <c r="U15" s="106" t="str">
        <f t="shared" si="11"/>
        <v/>
      </c>
      <c r="V15" s="21" t="s">
        <v>30</v>
      </c>
      <c r="X15" s="128"/>
    </row>
    <row r="16" spans="2:26" x14ac:dyDescent="0.25">
      <c r="B16" s="135"/>
      <c r="C16" s="87" t="s">
        <v>80</v>
      </c>
      <c r="D16" s="88"/>
      <c r="E16" s="85"/>
      <c r="F16" s="85">
        <v>0</v>
      </c>
      <c r="G16" s="54"/>
      <c r="H16" s="99">
        <f t="shared" si="1"/>
        <v>0</v>
      </c>
      <c r="I16" s="105" t="str">
        <f t="shared" si="2"/>
        <v/>
      </c>
      <c r="J16" s="100">
        <f t="shared" si="3"/>
        <v>0</v>
      </c>
      <c r="K16" s="106" t="str">
        <f t="shared" si="4"/>
        <v/>
      </c>
      <c r="L16" s="54"/>
      <c r="M16" s="99">
        <f t="shared" si="8"/>
        <v>0</v>
      </c>
      <c r="N16" s="105" t="str">
        <f t="shared" si="5"/>
        <v/>
      </c>
      <c r="O16" s="100">
        <f t="shared" si="0"/>
        <v>0</v>
      </c>
      <c r="P16" s="106"/>
      <c r="Q16" s="54"/>
      <c r="R16" s="99">
        <f>+$E16*Q16</f>
        <v>0</v>
      </c>
      <c r="S16" s="105" t="str">
        <f t="shared" si="6"/>
        <v/>
      </c>
      <c r="T16" s="100">
        <f t="shared" si="7"/>
        <v>0</v>
      </c>
      <c r="U16" s="106" t="str">
        <f t="shared" si="11"/>
        <v/>
      </c>
      <c r="V16" s="21" t="s">
        <v>30</v>
      </c>
      <c r="X16" s="128"/>
    </row>
    <row r="17" spans="2:28" x14ac:dyDescent="0.25">
      <c r="B17" s="135"/>
      <c r="C17" s="87" t="s">
        <v>74</v>
      </c>
      <c r="D17" s="88"/>
      <c r="E17" s="85">
        <v>0.3</v>
      </c>
      <c r="F17" s="85">
        <v>0.1</v>
      </c>
      <c r="G17" s="54"/>
      <c r="H17" s="99">
        <f t="shared" si="1"/>
        <v>0</v>
      </c>
      <c r="I17" s="105" t="str">
        <f t="shared" si="2"/>
        <v/>
      </c>
      <c r="J17" s="100">
        <f t="shared" si="3"/>
        <v>0</v>
      </c>
      <c r="K17" s="106" t="str">
        <f t="shared" si="4"/>
        <v/>
      </c>
      <c r="L17" s="54">
        <v>400</v>
      </c>
      <c r="M17" s="99">
        <f t="shared" si="8"/>
        <v>120</v>
      </c>
      <c r="N17" s="105" t="str">
        <f t="shared" si="5"/>
        <v>|||</v>
      </c>
      <c r="O17" s="100">
        <f t="shared" si="0"/>
        <v>40</v>
      </c>
      <c r="P17" s="106" t="str">
        <f t="shared" si="9"/>
        <v>|</v>
      </c>
      <c r="Q17" s="54">
        <v>1</v>
      </c>
      <c r="R17" s="99">
        <f t="shared" ref="R17:R30" si="12">+$E17*Q17</f>
        <v>0.3</v>
      </c>
      <c r="S17" s="105" t="str">
        <f t="shared" si="6"/>
        <v>||||||||||||||||||||||||||||||||||||||||||||||||||||||||||||||||||||||||||||||||||||||||||||||||||||</v>
      </c>
      <c r="T17" s="100">
        <f t="shared" si="7"/>
        <v>0.1</v>
      </c>
      <c r="U17" s="106" t="str">
        <f t="shared" si="11"/>
        <v>||||||||||||||||||||||||||||||||||||||||||||||||||</v>
      </c>
      <c r="V17" s="21" t="s">
        <v>30</v>
      </c>
      <c r="X17" s="128"/>
    </row>
    <row r="18" spans="2:28" x14ac:dyDescent="0.25">
      <c r="B18" s="135"/>
      <c r="C18" s="87" t="s">
        <v>1</v>
      </c>
      <c r="D18" s="88"/>
      <c r="E18" s="85">
        <v>0.5</v>
      </c>
      <c r="F18" s="85">
        <v>0</v>
      </c>
      <c r="G18" s="54">
        <v>110</v>
      </c>
      <c r="H18" s="99">
        <f t="shared" si="1"/>
        <v>55</v>
      </c>
      <c r="I18" s="105" t="str">
        <f t="shared" si="2"/>
        <v>||||||||||||</v>
      </c>
      <c r="J18" s="100">
        <f t="shared" si="3"/>
        <v>0</v>
      </c>
      <c r="K18" s="106" t="str">
        <f t="shared" si="4"/>
        <v/>
      </c>
      <c r="L18" s="54">
        <v>200</v>
      </c>
      <c r="M18" s="99">
        <f t="shared" si="8"/>
        <v>100</v>
      </c>
      <c r="N18" s="105" t="str">
        <f t="shared" si="5"/>
        <v>|||</v>
      </c>
      <c r="O18" s="100">
        <f t="shared" si="0"/>
        <v>0</v>
      </c>
      <c r="P18" s="106" t="str">
        <f t="shared" si="9"/>
        <v/>
      </c>
      <c r="Q18" s="54"/>
      <c r="R18" s="99">
        <f t="shared" si="12"/>
        <v>0</v>
      </c>
      <c r="S18" s="105" t="str">
        <f t="shared" si="6"/>
        <v/>
      </c>
      <c r="T18" s="100">
        <f t="shared" si="7"/>
        <v>0</v>
      </c>
      <c r="U18" s="106" t="str">
        <f t="shared" si="11"/>
        <v/>
      </c>
      <c r="V18" s="21" t="s">
        <v>30</v>
      </c>
      <c r="X18" s="128"/>
    </row>
    <row r="19" spans="2:28" x14ac:dyDescent="0.25">
      <c r="B19" s="135"/>
      <c r="C19" s="87" t="s">
        <v>2</v>
      </c>
      <c r="D19" s="88"/>
      <c r="E19" s="85">
        <v>1</v>
      </c>
      <c r="F19" s="85">
        <v>0</v>
      </c>
      <c r="G19" s="54"/>
      <c r="H19" s="99">
        <f t="shared" si="1"/>
        <v>0</v>
      </c>
      <c r="I19" s="105" t="str">
        <f t="shared" si="2"/>
        <v/>
      </c>
      <c r="J19" s="100">
        <f t="shared" si="3"/>
        <v>0</v>
      </c>
      <c r="K19" s="106" t="str">
        <f t="shared" si="4"/>
        <v/>
      </c>
      <c r="L19" s="54">
        <v>300</v>
      </c>
      <c r="M19" s="99">
        <f t="shared" si="8"/>
        <v>300</v>
      </c>
      <c r="N19" s="105" t="str">
        <f t="shared" si="5"/>
        <v>|||||||||</v>
      </c>
      <c r="O19" s="100">
        <f t="shared" si="0"/>
        <v>0</v>
      </c>
      <c r="P19" s="106" t="str">
        <f>REPT("|",(O19/$O$32)*50)</f>
        <v/>
      </c>
      <c r="Q19" s="54"/>
      <c r="R19" s="99">
        <f t="shared" si="12"/>
        <v>0</v>
      </c>
      <c r="S19" s="105" t="str">
        <f t="shared" si="6"/>
        <v/>
      </c>
      <c r="T19" s="100">
        <f t="shared" si="7"/>
        <v>0</v>
      </c>
      <c r="U19" s="106" t="str">
        <f t="shared" si="11"/>
        <v/>
      </c>
      <c r="V19" s="21" t="s">
        <v>30</v>
      </c>
      <c r="X19" s="128"/>
    </row>
    <row r="20" spans="2:28" x14ac:dyDescent="0.25">
      <c r="B20" s="135"/>
      <c r="C20" s="87" t="s">
        <v>75</v>
      </c>
      <c r="D20" s="88"/>
      <c r="E20" s="85">
        <v>1</v>
      </c>
      <c r="F20" s="85">
        <v>0</v>
      </c>
      <c r="G20" s="54">
        <v>100</v>
      </c>
      <c r="H20" s="99">
        <f t="shared" si="1"/>
        <v>100</v>
      </c>
      <c r="I20" s="105" t="str">
        <f t="shared" si="2"/>
        <v>|||||||||||||||||||||||</v>
      </c>
      <c r="J20" s="100">
        <f t="shared" si="3"/>
        <v>0</v>
      </c>
      <c r="K20" s="106" t="str">
        <f t="shared" si="4"/>
        <v/>
      </c>
      <c r="L20" s="54">
        <v>200</v>
      </c>
      <c r="M20" s="99">
        <f t="shared" si="8"/>
        <v>200</v>
      </c>
      <c r="N20" s="105" t="str">
        <f t="shared" si="5"/>
        <v>||||||</v>
      </c>
      <c r="O20" s="100">
        <f t="shared" si="0"/>
        <v>0</v>
      </c>
      <c r="P20" s="106" t="str">
        <f t="shared" si="9"/>
        <v/>
      </c>
      <c r="Q20" s="54"/>
      <c r="R20" s="99">
        <f t="shared" si="12"/>
        <v>0</v>
      </c>
      <c r="S20" s="105" t="str">
        <f t="shared" si="6"/>
        <v/>
      </c>
      <c r="T20" s="100">
        <f t="shared" si="7"/>
        <v>0</v>
      </c>
      <c r="U20" s="106" t="str">
        <f t="shared" si="11"/>
        <v/>
      </c>
      <c r="V20" s="21" t="s">
        <v>30</v>
      </c>
      <c r="X20" s="128"/>
    </row>
    <row r="21" spans="2:28" x14ac:dyDescent="0.25">
      <c r="B21" s="135"/>
      <c r="C21" s="87" t="s">
        <v>76</v>
      </c>
      <c r="D21" s="88"/>
      <c r="E21" s="85">
        <v>0.5</v>
      </c>
      <c r="F21" s="85">
        <v>0</v>
      </c>
      <c r="G21" s="54"/>
      <c r="H21" s="99">
        <f t="shared" si="1"/>
        <v>0</v>
      </c>
      <c r="I21" s="105" t="str">
        <f t="shared" si="2"/>
        <v/>
      </c>
      <c r="J21" s="100">
        <f t="shared" si="3"/>
        <v>0</v>
      </c>
      <c r="K21" s="106" t="str">
        <f t="shared" si="4"/>
        <v/>
      </c>
      <c r="L21" s="54"/>
      <c r="M21" s="99">
        <f t="shared" si="8"/>
        <v>0</v>
      </c>
      <c r="N21" s="105" t="str">
        <f t="shared" si="5"/>
        <v/>
      </c>
      <c r="O21" s="100">
        <f t="shared" si="0"/>
        <v>0</v>
      </c>
      <c r="P21" s="106" t="str">
        <f t="shared" si="9"/>
        <v/>
      </c>
      <c r="Q21" s="54"/>
      <c r="R21" s="99">
        <f t="shared" si="12"/>
        <v>0</v>
      </c>
      <c r="S21" s="105" t="str">
        <f t="shared" si="6"/>
        <v/>
      </c>
      <c r="T21" s="100">
        <f t="shared" si="7"/>
        <v>0</v>
      </c>
      <c r="U21" s="106" t="str">
        <f t="shared" si="11"/>
        <v/>
      </c>
      <c r="V21" s="21" t="s">
        <v>30</v>
      </c>
      <c r="X21" s="128"/>
    </row>
    <row r="22" spans="2:28" x14ac:dyDescent="0.25">
      <c r="B22" s="135"/>
      <c r="C22" s="87" t="s">
        <v>32</v>
      </c>
      <c r="D22" s="88"/>
      <c r="E22" s="85">
        <v>0.6</v>
      </c>
      <c r="F22" s="85">
        <v>0</v>
      </c>
      <c r="G22" s="54">
        <v>100</v>
      </c>
      <c r="H22" s="99">
        <f t="shared" si="1"/>
        <v>60</v>
      </c>
      <c r="I22" s="105" t="str">
        <f t="shared" si="2"/>
        <v>|||||||||||||</v>
      </c>
      <c r="J22" s="100">
        <f t="shared" si="3"/>
        <v>0</v>
      </c>
      <c r="K22" s="106" t="str">
        <f t="shared" si="4"/>
        <v/>
      </c>
      <c r="L22" s="54">
        <v>200</v>
      </c>
      <c r="M22" s="99">
        <f t="shared" si="8"/>
        <v>120</v>
      </c>
      <c r="N22" s="105" t="str">
        <f t="shared" si="5"/>
        <v>|||</v>
      </c>
      <c r="O22" s="100">
        <f t="shared" si="0"/>
        <v>0</v>
      </c>
      <c r="P22" s="106" t="str">
        <f t="shared" si="9"/>
        <v/>
      </c>
      <c r="Q22" s="54"/>
      <c r="R22" s="99">
        <f t="shared" si="12"/>
        <v>0</v>
      </c>
      <c r="S22" s="105" t="str">
        <f t="shared" si="6"/>
        <v/>
      </c>
      <c r="T22" s="100">
        <f t="shared" si="7"/>
        <v>0</v>
      </c>
      <c r="U22" s="106" t="str">
        <f t="shared" si="11"/>
        <v/>
      </c>
      <c r="V22" s="21" t="s">
        <v>30</v>
      </c>
      <c r="X22" s="128"/>
    </row>
    <row r="23" spans="2:28" x14ac:dyDescent="0.25">
      <c r="B23" s="135"/>
      <c r="C23" s="87" t="s">
        <v>33</v>
      </c>
      <c r="D23" s="88"/>
      <c r="E23" s="85">
        <v>1.5</v>
      </c>
      <c r="F23" s="85">
        <v>0</v>
      </c>
      <c r="G23" s="54"/>
      <c r="H23" s="99">
        <f t="shared" si="1"/>
        <v>0</v>
      </c>
      <c r="I23" s="105" t="str">
        <f t="shared" si="2"/>
        <v/>
      </c>
      <c r="J23" s="100">
        <f t="shared" si="3"/>
        <v>0</v>
      </c>
      <c r="K23" s="106" t="str">
        <f t="shared" si="4"/>
        <v/>
      </c>
      <c r="L23" s="54"/>
      <c r="M23" s="99">
        <f t="shared" si="8"/>
        <v>0</v>
      </c>
      <c r="N23" s="105" t="str">
        <f t="shared" si="5"/>
        <v/>
      </c>
      <c r="O23" s="100">
        <f t="shared" si="0"/>
        <v>0</v>
      </c>
      <c r="P23" s="106" t="str">
        <f t="shared" si="9"/>
        <v/>
      </c>
      <c r="Q23" s="54"/>
      <c r="R23" s="99">
        <f t="shared" si="12"/>
        <v>0</v>
      </c>
      <c r="S23" s="105" t="str">
        <f t="shared" si="6"/>
        <v/>
      </c>
      <c r="T23" s="100">
        <f t="shared" si="7"/>
        <v>0</v>
      </c>
      <c r="U23" s="106" t="str">
        <f t="shared" si="11"/>
        <v/>
      </c>
      <c r="V23" s="21" t="s">
        <v>30</v>
      </c>
      <c r="X23" s="128"/>
    </row>
    <row r="24" spans="2:28" x14ac:dyDescent="0.25">
      <c r="B24" s="135"/>
      <c r="C24" s="87" t="s">
        <v>68</v>
      </c>
      <c r="D24" s="88"/>
      <c r="E24" s="85">
        <v>2</v>
      </c>
      <c r="F24" s="85">
        <v>0</v>
      </c>
      <c r="G24" s="54"/>
      <c r="H24" s="99">
        <f t="shared" si="1"/>
        <v>0</v>
      </c>
      <c r="I24" s="105" t="str">
        <f t="shared" si="2"/>
        <v/>
      </c>
      <c r="J24" s="100">
        <f t="shared" si="3"/>
        <v>0</v>
      </c>
      <c r="K24" s="106" t="str">
        <f t="shared" si="4"/>
        <v/>
      </c>
      <c r="L24" s="54"/>
      <c r="M24" s="99">
        <f t="shared" si="8"/>
        <v>0</v>
      </c>
      <c r="N24" s="105" t="str">
        <f t="shared" si="5"/>
        <v/>
      </c>
      <c r="O24" s="100">
        <f t="shared" si="0"/>
        <v>0</v>
      </c>
      <c r="P24" s="106" t="str">
        <f t="shared" si="9"/>
        <v/>
      </c>
      <c r="Q24" s="54"/>
      <c r="R24" s="99">
        <f t="shared" si="12"/>
        <v>0</v>
      </c>
      <c r="S24" s="105" t="str">
        <f t="shared" si="6"/>
        <v/>
      </c>
      <c r="T24" s="100">
        <f t="shared" si="7"/>
        <v>0</v>
      </c>
      <c r="U24" s="106" t="str">
        <f t="shared" si="11"/>
        <v/>
      </c>
      <c r="V24" s="21" t="s">
        <v>30</v>
      </c>
      <c r="X24" s="128"/>
      <c r="Y24" s="24"/>
    </row>
    <row r="25" spans="2:28" x14ac:dyDescent="0.25">
      <c r="B25" s="136" t="s">
        <v>70</v>
      </c>
      <c r="C25" s="134" t="s">
        <v>79</v>
      </c>
      <c r="D25" s="112" t="s">
        <v>51</v>
      </c>
      <c r="E25" s="85">
        <v>0.5</v>
      </c>
      <c r="F25" s="85">
        <v>1</v>
      </c>
      <c r="G25" s="54"/>
      <c r="H25" s="99">
        <f t="shared" si="1"/>
        <v>0</v>
      </c>
      <c r="I25" s="105" t="str">
        <f t="shared" si="2"/>
        <v/>
      </c>
      <c r="J25" s="100">
        <f t="shared" si="3"/>
        <v>0</v>
      </c>
      <c r="K25" s="106" t="str">
        <f t="shared" si="4"/>
        <v/>
      </c>
      <c r="L25" s="54"/>
      <c r="M25" s="99">
        <f t="shared" si="8"/>
        <v>0</v>
      </c>
      <c r="N25" s="105" t="str">
        <f t="shared" si="5"/>
        <v/>
      </c>
      <c r="O25" s="100">
        <f t="shared" si="0"/>
        <v>0</v>
      </c>
      <c r="P25" s="106" t="str">
        <f t="shared" si="9"/>
        <v/>
      </c>
      <c r="Q25" s="54"/>
      <c r="R25" s="99">
        <f t="shared" si="12"/>
        <v>0</v>
      </c>
      <c r="S25" s="105" t="str">
        <f t="shared" si="6"/>
        <v/>
      </c>
      <c r="T25" s="100">
        <f t="shared" si="7"/>
        <v>0</v>
      </c>
      <c r="U25" s="106" t="str">
        <f t="shared" si="11"/>
        <v/>
      </c>
      <c r="V25" s="21" t="s">
        <v>30</v>
      </c>
      <c r="X25" s="128"/>
    </row>
    <row r="26" spans="2:28" x14ac:dyDescent="0.25">
      <c r="B26" s="136"/>
      <c r="C26" s="134"/>
      <c r="D26" s="112" t="s">
        <v>52</v>
      </c>
      <c r="E26" s="85">
        <v>0.2</v>
      </c>
      <c r="F26" s="85">
        <v>0</v>
      </c>
      <c r="G26" s="54"/>
      <c r="H26" s="99">
        <f t="shared" si="1"/>
        <v>0</v>
      </c>
      <c r="I26" s="105" t="str">
        <f t="shared" si="2"/>
        <v/>
      </c>
      <c r="J26" s="100">
        <f t="shared" si="3"/>
        <v>0</v>
      </c>
      <c r="K26" s="106" t="str">
        <f t="shared" si="4"/>
        <v/>
      </c>
      <c r="L26" s="54"/>
      <c r="M26" s="99">
        <f t="shared" si="8"/>
        <v>0</v>
      </c>
      <c r="N26" s="105" t="str">
        <f t="shared" si="5"/>
        <v/>
      </c>
      <c r="O26" s="100">
        <f t="shared" si="0"/>
        <v>0</v>
      </c>
      <c r="P26" s="106" t="str">
        <f t="shared" si="9"/>
        <v/>
      </c>
      <c r="Q26" s="54"/>
      <c r="R26" s="99">
        <f t="shared" si="12"/>
        <v>0</v>
      </c>
      <c r="S26" s="105" t="str">
        <f t="shared" si="6"/>
        <v/>
      </c>
      <c r="T26" s="100">
        <f t="shared" si="7"/>
        <v>0</v>
      </c>
      <c r="U26" s="106" t="str">
        <f t="shared" si="11"/>
        <v/>
      </c>
      <c r="V26" s="21" t="s">
        <v>30</v>
      </c>
      <c r="X26" s="128"/>
    </row>
    <row r="27" spans="2:28" x14ac:dyDescent="0.25">
      <c r="B27" s="137"/>
      <c r="C27" s="134" t="s">
        <v>78</v>
      </c>
      <c r="D27" s="112" t="s">
        <v>51</v>
      </c>
      <c r="E27" s="85">
        <v>1.5</v>
      </c>
      <c r="F27" s="85">
        <v>1</v>
      </c>
      <c r="G27" s="54"/>
      <c r="H27" s="99">
        <f t="shared" si="1"/>
        <v>0</v>
      </c>
      <c r="I27" s="105" t="str">
        <f t="shared" si="2"/>
        <v/>
      </c>
      <c r="J27" s="100">
        <f t="shared" si="3"/>
        <v>0</v>
      </c>
      <c r="K27" s="106" t="str">
        <f t="shared" si="4"/>
        <v/>
      </c>
      <c r="L27" s="54"/>
      <c r="M27" s="99">
        <f t="shared" si="8"/>
        <v>0</v>
      </c>
      <c r="N27" s="105" t="str">
        <f t="shared" si="5"/>
        <v/>
      </c>
      <c r="O27" s="100">
        <f t="shared" si="0"/>
        <v>0</v>
      </c>
      <c r="P27" s="106" t="str">
        <f t="shared" si="9"/>
        <v/>
      </c>
      <c r="Q27" s="54"/>
      <c r="R27" s="99">
        <f t="shared" si="12"/>
        <v>0</v>
      </c>
      <c r="S27" s="105" t="str">
        <f t="shared" si="6"/>
        <v/>
      </c>
      <c r="T27" s="100">
        <f t="shared" si="7"/>
        <v>0</v>
      </c>
      <c r="U27" s="106" t="str">
        <f t="shared" si="11"/>
        <v/>
      </c>
      <c r="V27" s="21" t="s">
        <v>30</v>
      </c>
      <c r="X27" s="128"/>
      <c r="Y27" s="97"/>
      <c r="Z27" s="97"/>
      <c r="AA27" s="97"/>
      <c r="AB27" s="97"/>
    </row>
    <row r="28" spans="2:28" x14ac:dyDescent="0.25">
      <c r="B28" s="137"/>
      <c r="C28" s="134"/>
      <c r="D28" s="112" t="s">
        <v>52</v>
      </c>
      <c r="E28" s="85">
        <v>1.5</v>
      </c>
      <c r="F28" s="85">
        <v>0</v>
      </c>
      <c r="G28" s="54"/>
      <c r="H28" s="99">
        <f t="shared" si="1"/>
        <v>0</v>
      </c>
      <c r="I28" s="105" t="str">
        <f t="shared" si="2"/>
        <v/>
      </c>
      <c r="J28" s="100">
        <f t="shared" si="3"/>
        <v>0</v>
      </c>
      <c r="K28" s="106" t="str">
        <f t="shared" si="4"/>
        <v/>
      </c>
      <c r="L28" s="54"/>
      <c r="M28" s="99">
        <f t="shared" si="8"/>
        <v>0</v>
      </c>
      <c r="N28" s="105" t="str">
        <f t="shared" si="5"/>
        <v/>
      </c>
      <c r="O28" s="100">
        <f t="shared" si="0"/>
        <v>0</v>
      </c>
      <c r="P28" s="106" t="str">
        <f t="shared" si="9"/>
        <v/>
      </c>
      <c r="Q28" s="54"/>
      <c r="R28" s="99">
        <f t="shared" si="12"/>
        <v>0</v>
      </c>
      <c r="S28" s="105" t="str">
        <f t="shared" si="6"/>
        <v/>
      </c>
      <c r="T28" s="100">
        <f t="shared" si="7"/>
        <v>0</v>
      </c>
      <c r="U28" s="106" t="str">
        <f t="shared" si="11"/>
        <v/>
      </c>
      <c r="V28" s="21" t="s">
        <v>30</v>
      </c>
      <c r="X28" s="128"/>
      <c r="Y28" s="97"/>
      <c r="Z28" s="97"/>
      <c r="AA28" s="97"/>
      <c r="AB28" s="97"/>
    </row>
    <row r="29" spans="2:28" ht="15" customHeight="1" x14ac:dyDescent="0.25">
      <c r="B29" s="137"/>
      <c r="C29" s="134" t="s">
        <v>77</v>
      </c>
      <c r="D29" s="112" t="s">
        <v>51</v>
      </c>
      <c r="E29" s="85">
        <v>1.5</v>
      </c>
      <c r="F29" s="85">
        <v>1</v>
      </c>
      <c r="G29" s="54"/>
      <c r="H29" s="99">
        <f t="shared" si="1"/>
        <v>0</v>
      </c>
      <c r="I29" s="105" t="str">
        <f t="shared" si="2"/>
        <v/>
      </c>
      <c r="J29" s="100">
        <f t="shared" si="3"/>
        <v>0</v>
      </c>
      <c r="K29" s="106" t="str">
        <f t="shared" si="4"/>
        <v/>
      </c>
      <c r="L29" s="54"/>
      <c r="M29" s="99">
        <f t="shared" si="8"/>
        <v>0</v>
      </c>
      <c r="N29" s="105" t="str">
        <f t="shared" si="5"/>
        <v/>
      </c>
      <c r="O29" s="100">
        <f t="shared" si="0"/>
        <v>0</v>
      </c>
      <c r="P29" s="106" t="str">
        <f t="shared" si="9"/>
        <v/>
      </c>
      <c r="Q29" s="54"/>
      <c r="R29" s="99">
        <f t="shared" si="12"/>
        <v>0</v>
      </c>
      <c r="S29" s="105" t="str">
        <f t="shared" si="6"/>
        <v/>
      </c>
      <c r="T29" s="100">
        <f t="shared" si="7"/>
        <v>0</v>
      </c>
      <c r="U29" s="106" t="str">
        <f t="shared" si="11"/>
        <v/>
      </c>
      <c r="V29" s="21" t="s">
        <v>30</v>
      </c>
      <c r="X29" s="128"/>
      <c r="Y29" s="97"/>
      <c r="Z29" s="97"/>
      <c r="AA29" s="97"/>
      <c r="AB29" s="97"/>
    </row>
    <row r="30" spans="2:28" ht="15" customHeight="1" x14ac:dyDescent="0.25">
      <c r="B30" s="137"/>
      <c r="C30" s="134" t="s">
        <v>8</v>
      </c>
      <c r="D30" s="112" t="s">
        <v>52</v>
      </c>
      <c r="E30" s="85">
        <v>2</v>
      </c>
      <c r="F30" s="85">
        <v>0</v>
      </c>
      <c r="G30" s="54"/>
      <c r="H30" s="99">
        <f t="shared" si="1"/>
        <v>0</v>
      </c>
      <c r="I30" s="105" t="str">
        <f t="shared" si="2"/>
        <v/>
      </c>
      <c r="J30" s="100">
        <f>+$F30*G30</f>
        <v>0</v>
      </c>
      <c r="K30" s="106" t="str">
        <f t="shared" si="4"/>
        <v/>
      </c>
      <c r="L30" s="54"/>
      <c r="M30" s="99">
        <f t="shared" si="8"/>
        <v>0</v>
      </c>
      <c r="N30" s="105" t="str">
        <f t="shared" si="5"/>
        <v/>
      </c>
      <c r="O30" s="100">
        <f t="shared" si="0"/>
        <v>0</v>
      </c>
      <c r="P30" s="106" t="str">
        <f t="shared" si="9"/>
        <v/>
      </c>
      <c r="Q30" s="54"/>
      <c r="R30" s="99">
        <f t="shared" si="12"/>
        <v>0</v>
      </c>
      <c r="S30" s="105" t="str">
        <f t="shared" si="6"/>
        <v/>
      </c>
      <c r="T30" s="100">
        <f>+$F30*Q30</f>
        <v>0</v>
      </c>
      <c r="U30" s="106" t="str">
        <f t="shared" si="11"/>
        <v/>
      </c>
      <c r="V30" s="21" t="s">
        <v>30</v>
      </c>
      <c r="X30" s="128"/>
      <c r="Y30" s="97"/>
      <c r="Z30" s="97"/>
      <c r="AA30" s="97"/>
      <c r="AB30" s="97"/>
    </row>
    <row r="31" spans="2:28" x14ac:dyDescent="0.25">
      <c r="B31" s="18"/>
      <c r="C31" s="19"/>
      <c r="D31" s="19"/>
      <c r="E31" s="22"/>
      <c r="F31" s="91" t="str">
        <f>IF(G31-D32=0," ",IF(G31&gt;D32,"For meget areal","For lidt areal"))</f>
        <v xml:space="preserve"> </v>
      </c>
      <c r="G31" s="94">
        <f>SUM(G12:G30)-G13</f>
        <v>3599</v>
      </c>
      <c r="I31" s="18"/>
      <c r="J31" s="96" t="str">
        <f>IF(L31-D32=0," ",IF(L31&gt;D32,"For meget areal","For lidt areal"))</f>
        <v xml:space="preserve"> </v>
      </c>
      <c r="K31" s="18"/>
      <c r="L31" s="94">
        <f>SUM(L12:L30)-L13</f>
        <v>3599</v>
      </c>
      <c r="M31" s="95"/>
      <c r="N31" s="18"/>
      <c r="O31" s="96" t="str">
        <f>IF(Q31-D32=0," ",IF(Q31&gt;D32,"For meget areal","For lidt areal"))</f>
        <v>For lidt areal</v>
      </c>
      <c r="P31" s="18"/>
      <c r="Q31" s="94">
        <f>SUM(Q12:Q30)-Q13</f>
        <v>1</v>
      </c>
      <c r="R31" s="18"/>
      <c r="S31" s="18"/>
      <c r="T31" s="69"/>
      <c r="U31" s="18"/>
      <c r="V31" s="21"/>
      <c r="W31" s="25"/>
      <c r="X31" s="102" t="s">
        <v>64</v>
      </c>
      <c r="Y31" s="97"/>
      <c r="Z31" s="97"/>
      <c r="AA31" s="97"/>
      <c r="AB31" s="97"/>
    </row>
    <row r="32" spans="2:28" x14ac:dyDescent="0.25">
      <c r="B32" s="18"/>
      <c r="C32" s="26" t="s">
        <v>67</v>
      </c>
      <c r="D32" s="54">
        <v>3599</v>
      </c>
      <c r="E32" s="28"/>
      <c r="F32" s="28"/>
      <c r="G32" s="18"/>
      <c r="H32" s="49">
        <f>SUM(H12:H30)</f>
        <v>215.03289000000001</v>
      </c>
      <c r="I32" s="18"/>
      <c r="J32" s="68">
        <f>SUM(J12:J30)</f>
        <v>3289</v>
      </c>
      <c r="K32" s="18"/>
      <c r="L32" s="18"/>
      <c r="M32" s="49">
        <f>SUM(M12:M30)</f>
        <v>1616.02169</v>
      </c>
      <c r="N32" s="18"/>
      <c r="O32" s="68">
        <f>SUM(O12:O30)</f>
        <v>1974</v>
      </c>
      <c r="P32" s="18"/>
      <c r="Q32" s="18"/>
      <c r="R32" s="49">
        <f>SUM(R12:R30)</f>
        <v>0.3</v>
      </c>
      <c r="S32" s="18"/>
      <c r="T32" s="68">
        <f>SUM(T12:T30)</f>
        <v>0.1</v>
      </c>
      <c r="U32" s="18"/>
      <c r="V32" s="21" t="s">
        <v>30</v>
      </c>
      <c r="X32" s="97"/>
      <c r="Y32" s="97"/>
      <c r="Z32" s="97"/>
      <c r="AA32" s="97"/>
      <c r="AB32" s="97"/>
    </row>
    <row r="33" spans="2:28" ht="15.75" x14ac:dyDescent="0.25">
      <c r="B33" s="18"/>
      <c r="C33" s="26" t="s">
        <v>49</v>
      </c>
      <c r="D33" s="81"/>
      <c r="E33" s="27"/>
      <c r="F33" s="27"/>
      <c r="G33" s="18"/>
      <c r="H33" s="18"/>
      <c r="I33" s="123">
        <f>+H32/D32</f>
        <v>5.9747954987496528E-2</v>
      </c>
      <c r="J33" s="126"/>
      <c r="K33" s="127">
        <f>+J32/D32</f>
        <v>0.91386496248958049</v>
      </c>
      <c r="L33" s="124"/>
      <c r="M33" s="126"/>
      <c r="N33" s="123">
        <f>+M32/D32</f>
        <v>0.449019641567102</v>
      </c>
      <c r="O33" s="126"/>
      <c r="P33" s="127">
        <f>+O32/D32</f>
        <v>0.54848569046957485</v>
      </c>
      <c r="Q33" s="124"/>
      <c r="R33" s="126"/>
      <c r="S33" s="123">
        <f>+R32/D32</f>
        <v>8.3356487913309249E-5</v>
      </c>
      <c r="T33" s="126"/>
      <c r="U33" s="127">
        <f>+T32/D32</f>
        <v>2.7785495971103087E-5</v>
      </c>
      <c r="V33" s="21" t="s">
        <v>31</v>
      </c>
      <c r="W33" s="25"/>
      <c r="X33" s="97"/>
      <c r="Y33" s="97"/>
      <c r="Z33" s="97"/>
      <c r="AA33" s="97"/>
      <c r="AB33" s="97"/>
    </row>
    <row r="34" spans="2:28" x14ac:dyDescent="0.25">
      <c r="B34" s="18"/>
      <c r="C34" s="18"/>
      <c r="D34" s="18"/>
      <c r="E34" s="29"/>
      <c r="F34" s="29"/>
      <c r="G34" s="18"/>
      <c r="H34" s="18"/>
      <c r="I34" s="132">
        <f>+C55</f>
        <v>0.5</v>
      </c>
      <c r="J34" s="95"/>
      <c r="K34" s="132">
        <f>+C62</f>
        <v>0.6</v>
      </c>
      <c r="L34" s="95"/>
      <c r="M34" s="95"/>
      <c r="N34" s="132">
        <f>+C55</f>
        <v>0.5</v>
      </c>
      <c r="O34" s="95"/>
      <c r="P34" s="132">
        <f>+C62</f>
        <v>0.6</v>
      </c>
      <c r="Q34" s="95"/>
      <c r="R34" s="95"/>
      <c r="S34" s="132">
        <f>+C55</f>
        <v>0.5</v>
      </c>
      <c r="T34" s="95"/>
      <c r="U34" s="132">
        <f>+C62</f>
        <v>0.6</v>
      </c>
      <c r="V34" s="21"/>
      <c r="X34" s="97"/>
      <c r="Y34" s="97"/>
      <c r="Z34" s="97"/>
      <c r="AA34" s="97"/>
      <c r="AB34" s="97"/>
    </row>
    <row r="35" spans="2:28" x14ac:dyDescent="0.25">
      <c r="B35" s="18"/>
      <c r="C35" s="19" t="s">
        <v>46</v>
      </c>
      <c r="D35" s="83"/>
      <c r="E35" s="27"/>
      <c r="F35" s="27"/>
      <c r="G35" s="18"/>
      <c r="H35" s="18"/>
      <c r="I35" s="18" t="s">
        <v>46</v>
      </c>
      <c r="J35" s="18"/>
      <c r="K35" s="18"/>
      <c r="L35" s="18"/>
      <c r="M35" s="18" t="s">
        <v>46</v>
      </c>
      <c r="N35" s="18" t="s">
        <v>46</v>
      </c>
      <c r="O35" s="18"/>
      <c r="P35" s="18"/>
      <c r="Q35" s="18"/>
      <c r="R35" s="18" t="s">
        <v>46</v>
      </c>
      <c r="S35" s="18" t="s">
        <v>46</v>
      </c>
      <c r="T35" s="18"/>
      <c r="U35" s="18"/>
      <c r="V35" s="21"/>
      <c r="X35" s="97"/>
      <c r="Y35" s="97"/>
      <c r="Z35" s="97"/>
      <c r="AA35" s="97"/>
      <c r="AB35" s="97"/>
    </row>
    <row r="36" spans="2:28" x14ac:dyDescent="0.25">
      <c r="B36" s="26"/>
      <c r="C36" s="87" t="s">
        <v>4</v>
      </c>
      <c r="D36" s="88"/>
      <c r="E36" s="85">
        <v>0.5</v>
      </c>
      <c r="F36" s="86">
        <v>0</v>
      </c>
      <c r="G36" s="53"/>
      <c r="H36" s="52"/>
      <c r="I36" s="52">
        <f>+$E36*G36</f>
        <v>0</v>
      </c>
      <c r="J36" s="18"/>
      <c r="K36" s="18"/>
      <c r="L36" s="53"/>
      <c r="M36" s="65">
        <f>+$E36*L36</f>
        <v>0</v>
      </c>
      <c r="N36" s="52">
        <f>+$E36*L36</f>
        <v>0</v>
      </c>
      <c r="O36" s="18"/>
      <c r="P36" s="18"/>
      <c r="Q36" s="53"/>
      <c r="R36" s="65">
        <f>+$E36*Q36</f>
        <v>0</v>
      </c>
      <c r="S36" s="52">
        <f>+$E36*Q36</f>
        <v>0</v>
      </c>
      <c r="T36" s="18"/>
      <c r="U36" s="18"/>
      <c r="V36" s="30" t="s">
        <v>30</v>
      </c>
      <c r="X36" s="97"/>
      <c r="Y36" s="97"/>
      <c r="Z36" s="97"/>
      <c r="AA36" s="97"/>
      <c r="AB36" s="97"/>
    </row>
    <row r="37" spans="2:28" x14ac:dyDescent="0.25">
      <c r="B37" s="26"/>
      <c r="C37" s="87" t="s">
        <v>34</v>
      </c>
      <c r="D37" s="88"/>
      <c r="E37" s="85">
        <v>1.6</v>
      </c>
      <c r="F37" s="92">
        <v>0</v>
      </c>
      <c r="G37" s="53"/>
      <c r="H37" s="53"/>
      <c r="I37" s="53">
        <f>+G37*$E37*9</f>
        <v>0</v>
      </c>
      <c r="J37" s="18"/>
      <c r="K37" s="18"/>
      <c r="L37" s="53">
        <v>10</v>
      </c>
      <c r="M37" s="65">
        <f>+L37*$E37*9</f>
        <v>144</v>
      </c>
      <c r="N37" s="53">
        <f>+L37*$E37*9</f>
        <v>144</v>
      </c>
      <c r="O37" s="18"/>
      <c r="P37" s="18"/>
      <c r="Q37" s="53"/>
      <c r="R37" s="65">
        <f>+Q37*$E37*9</f>
        <v>0</v>
      </c>
      <c r="S37" s="53">
        <f>+Q37*$E37*9</f>
        <v>0</v>
      </c>
      <c r="T37" s="18"/>
      <c r="U37" s="18"/>
      <c r="V37" s="30" t="s">
        <v>29</v>
      </c>
      <c r="X37" s="97"/>
      <c r="Y37" s="97"/>
      <c r="Z37" s="97"/>
      <c r="AA37" s="97"/>
      <c r="AB37" s="97"/>
    </row>
    <row r="38" spans="2:28" x14ac:dyDescent="0.25">
      <c r="B38" s="26"/>
      <c r="C38" s="87" t="s">
        <v>35</v>
      </c>
      <c r="D38" s="88"/>
      <c r="E38" s="85">
        <v>1.6</v>
      </c>
      <c r="F38" s="92">
        <v>0</v>
      </c>
      <c r="G38" s="53"/>
      <c r="H38" s="53"/>
      <c r="I38" s="53">
        <f>+G38*$E38*20</f>
        <v>0</v>
      </c>
      <c r="J38" s="18"/>
      <c r="K38" s="18"/>
      <c r="L38" s="53">
        <v>5</v>
      </c>
      <c r="M38" s="65">
        <f>+L38*$E38*20</f>
        <v>160</v>
      </c>
      <c r="N38" s="53">
        <f>+L38*$E38*20</f>
        <v>160</v>
      </c>
      <c r="O38" s="18"/>
      <c r="P38" s="18"/>
      <c r="Q38" s="53"/>
      <c r="R38" s="65">
        <f>+Q38*$E38*20</f>
        <v>0</v>
      </c>
      <c r="S38" s="53">
        <f>+Q38*$E38*20</f>
        <v>0</v>
      </c>
      <c r="T38" s="18"/>
      <c r="U38" s="18"/>
      <c r="V38" s="30" t="s">
        <v>29</v>
      </c>
      <c r="X38" s="97"/>
      <c r="Y38" s="97"/>
      <c r="Z38" s="97"/>
      <c r="AA38" s="97"/>
      <c r="AB38" s="97"/>
    </row>
    <row r="39" spans="2:28" x14ac:dyDescent="0.25">
      <c r="B39" s="26"/>
      <c r="C39" s="87" t="s">
        <v>36</v>
      </c>
      <c r="D39" s="88"/>
      <c r="E39" s="85">
        <v>2</v>
      </c>
      <c r="F39" s="92">
        <v>0</v>
      </c>
      <c r="G39" s="53">
        <v>4</v>
      </c>
      <c r="H39" s="53"/>
      <c r="I39" s="53">
        <f>+G39*$E39*9</f>
        <v>72</v>
      </c>
      <c r="J39" s="18"/>
      <c r="K39" s="18"/>
      <c r="L39" s="53"/>
      <c r="M39" s="65">
        <f>+L39*$E39*9</f>
        <v>0</v>
      </c>
      <c r="N39" s="53">
        <f>+L39*$E39*9</f>
        <v>0</v>
      </c>
      <c r="O39" s="18"/>
      <c r="P39" s="18"/>
      <c r="Q39" s="53"/>
      <c r="R39" s="65">
        <f>+Q39*$E39*9</f>
        <v>0</v>
      </c>
      <c r="S39" s="53">
        <f>+Q39*$E39*9</f>
        <v>0</v>
      </c>
      <c r="T39" s="18"/>
      <c r="U39" s="18"/>
      <c r="V39" s="30" t="s">
        <v>29</v>
      </c>
      <c r="X39" s="97"/>
      <c r="Y39" s="97"/>
      <c r="Z39" s="97"/>
      <c r="AA39" s="97"/>
      <c r="AB39" s="97"/>
    </row>
    <row r="40" spans="2:28" x14ac:dyDescent="0.25">
      <c r="B40" s="26"/>
      <c r="C40" s="87" t="s">
        <v>37</v>
      </c>
      <c r="D40" s="88"/>
      <c r="E40" s="85">
        <v>2</v>
      </c>
      <c r="F40" s="92">
        <v>0</v>
      </c>
      <c r="G40" s="53"/>
      <c r="H40" s="53"/>
      <c r="I40" s="53">
        <f>+G40*$E40*20</f>
        <v>0</v>
      </c>
      <c r="J40" s="18"/>
      <c r="K40" s="18"/>
      <c r="L40" s="53"/>
      <c r="M40" s="65">
        <f>+L40*$E40*20</f>
        <v>0</v>
      </c>
      <c r="N40" s="53">
        <f>+L40*$E40*20</f>
        <v>0</v>
      </c>
      <c r="O40" s="18"/>
      <c r="P40" s="18"/>
      <c r="Q40" s="53"/>
      <c r="R40" s="65">
        <f>+Q40*$E40*20</f>
        <v>0</v>
      </c>
      <c r="S40" s="53">
        <f>+Q40*$E40*20</f>
        <v>0</v>
      </c>
      <c r="T40" s="18"/>
      <c r="U40" s="18"/>
      <c r="V40" s="30" t="s">
        <v>29</v>
      </c>
      <c r="X40" s="97"/>
      <c r="Y40" s="103" t="s">
        <v>63</v>
      </c>
      <c r="Z40" s="103"/>
      <c r="AA40" s="103"/>
      <c r="AB40" s="97"/>
    </row>
    <row r="41" spans="2:28" x14ac:dyDescent="0.25">
      <c r="B41" s="18"/>
      <c r="C41" s="83"/>
      <c r="D41" s="83"/>
      <c r="E41" s="27"/>
      <c r="F41" s="27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21"/>
      <c r="X41" s="97"/>
      <c r="Y41" s="103" t="s">
        <v>58</v>
      </c>
      <c r="Z41" s="103" t="s">
        <v>59</v>
      </c>
      <c r="AA41" s="103" t="s">
        <v>60</v>
      </c>
      <c r="AB41" s="97"/>
    </row>
    <row r="42" spans="2:28" x14ac:dyDescent="0.25">
      <c r="B42" s="18"/>
      <c r="C42" s="134" t="s">
        <v>55</v>
      </c>
      <c r="D42" s="112" t="s">
        <v>56</v>
      </c>
      <c r="E42" s="85">
        <v>0.1</v>
      </c>
      <c r="F42" s="92">
        <v>0</v>
      </c>
      <c r="G42" s="53"/>
      <c r="H42" s="52"/>
      <c r="I42" s="122">
        <f>IF(Y42=TRUE,$E$42,0)</f>
        <v>0</v>
      </c>
      <c r="J42" s="18"/>
      <c r="K42" s="18"/>
      <c r="L42" s="53"/>
      <c r="M42" s="93">
        <f>IF(Z42=TRUE,$E$42,0)</f>
        <v>0</v>
      </c>
      <c r="N42" s="122">
        <f>IF(Z42=TRUE,$E$42,0)</f>
        <v>0</v>
      </c>
      <c r="O42" s="18"/>
      <c r="P42" s="18"/>
      <c r="Q42" s="53"/>
      <c r="R42" s="93">
        <f>IF(AA42=TRUE,$E$42,0)</f>
        <v>0</v>
      </c>
      <c r="S42" s="122">
        <f>IF(AA42=TRUE,$E$42,0)</f>
        <v>0</v>
      </c>
      <c r="T42" s="18"/>
      <c r="U42" s="18"/>
      <c r="V42" s="21" t="s">
        <v>61</v>
      </c>
      <c r="X42" s="97"/>
      <c r="Y42" s="103" t="b">
        <v>0</v>
      </c>
      <c r="Z42" s="103" t="b">
        <v>0</v>
      </c>
      <c r="AA42" s="103" t="b">
        <v>0</v>
      </c>
      <c r="AB42" s="97"/>
    </row>
    <row r="43" spans="2:28" x14ac:dyDescent="0.25">
      <c r="B43" s="18"/>
      <c r="C43" s="134" t="s">
        <v>54</v>
      </c>
      <c r="D43" s="112" t="s">
        <v>57</v>
      </c>
      <c r="E43" s="85">
        <v>0.1</v>
      </c>
      <c r="F43" s="92">
        <v>0</v>
      </c>
      <c r="G43" s="53"/>
      <c r="H43" s="52"/>
      <c r="I43" s="122">
        <f>IF(Y43=TRUE,$E$43,0)</f>
        <v>0</v>
      </c>
      <c r="J43" s="18"/>
      <c r="K43" s="18"/>
      <c r="L43" s="53"/>
      <c r="M43" s="93">
        <f>IF(Z43=TRUE,$E$43,0)</f>
        <v>0</v>
      </c>
      <c r="N43" s="122">
        <f>IF(Z43=TRUE,$E$43,0)</f>
        <v>0</v>
      </c>
      <c r="O43" s="18"/>
      <c r="P43" s="18"/>
      <c r="Q43" s="53"/>
      <c r="R43" s="93">
        <f>IF(AA43=TRUE,$E$43,0)</f>
        <v>0</v>
      </c>
      <c r="S43" s="122">
        <f>IF(AA43=TRUE,$E$43,0)</f>
        <v>0</v>
      </c>
      <c r="T43" s="18"/>
      <c r="U43" s="18"/>
      <c r="V43" s="21" t="s">
        <v>61</v>
      </c>
      <c r="X43" s="97"/>
      <c r="Y43" s="103" t="b">
        <v>0</v>
      </c>
      <c r="Z43" s="103" t="b">
        <v>0</v>
      </c>
      <c r="AA43" s="103" t="b">
        <v>0</v>
      </c>
      <c r="AB43" s="97"/>
    </row>
    <row r="44" spans="2:28" ht="12.4" customHeight="1" x14ac:dyDescent="0.25">
      <c r="B44" s="26"/>
      <c r="C44" s="26"/>
      <c r="D44" s="26"/>
      <c r="E44" s="31"/>
      <c r="F44" s="31"/>
      <c r="G44" s="26"/>
      <c r="H44" s="26"/>
      <c r="I44" s="26"/>
      <c r="J44" s="18"/>
      <c r="K44" s="26"/>
      <c r="L44" s="26"/>
      <c r="M44" s="26"/>
      <c r="N44" s="26"/>
      <c r="O44" s="18"/>
      <c r="P44" s="18"/>
      <c r="Q44" s="26"/>
      <c r="R44" s="26"/>
      <c r="S44" s="26"/>
      <c r="T44" s="18"/>
      <c r="U44" s="18"/>
      <c r="V44" s="30"/>
      <c r="X44" s="98"/>
      <c r="Y44" s="98"/>
      <c r="Z44" s="98"/>
      <c r="AA44" s="97"/>
      <c r="AB44" s="97"/>
    </row>
    <row r="45" spans="2:28" ht="12.4" customHeight="1" x14ac:dyDescent="0.25">
      <c r="B45" s="26"/>
      <c r="C45" s="26" t="s">
        <v>28</v>
      </c>
      <c r="D45" s="26"/>
      <c r="E45" s="32"/>
      <c r="F45" s="32"/>
      <c r="G45" s="26"/>
      <c r="H45" s="26"/>
      <c r="I45" s="123">
        <f>+SUM(I36:I40)/$D$32+SUM(I42:I43)</f>
        <v>2.0005557099194219E-2</v>
      </c>
      <c r="J45" s="124"/>
      <c r="K45" s="124"/>
      <c r="L45" s="125"/>
      <c r="M45" s="125"/>
      <c r="N45" s="123">
        <f>+SUM(N36:N40)/$D$32+SUM(N42:N43)</f>
        <v>8.4467907752153376E-2</v>
      </c>
      <c r="O45" s="124"/>
      <c r="P45" s="124"/>
      <c r="Q45" s="125"/>
      <c r="R45" s="125"/>
      <c r="S45" s="123">
        <f>+SUM(S36:S40)/$D$32+SUM(S42:S43)</f>
        <v>0</v>
      </c>
      <c r="T45" s="18"/>
      <c r="U45" s="18"/>
      <c r="V45" s="30" t="s">
        <v>31</v>
      </c>
      <c r="X45" s="98"/>
      <c r="Y45" s="98"/>
      <c r="Z45" s="98"/>
      <c r="AA45" s="97"/>
      <c r="AB45" s="97"/>
    </row>
    <row r="46" spans="2:28" ht="12.4" customHeight="1" x14ac:dyDescent="0.25">
      <c r="B46" s="26"/>
      <c r="C46" s="26"/>
      <c r="D46" s="26"/>
      <c r="E46" s="31"/>
      <c r="F46" s="31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8"/>
      <c r="U46" s="26"/>
      <c r="V46" s="33"/>
      <c r="X46" s="97"/>
      <c r="Y46" s="98"/>
      <c r="Z46" s="98"/>
      <c r="AA46" s="97"/>
      <c r="AB46" s="97"/>
    </row>
    <row r="47" spans="2:28" ht="12.4" customHeight="1" x14ac:dyDescent="0.25">
      <c r="B47" s="26"/>
      <c r="C47" s="26"/>
      <c r="D47" s="26"/>
      <c r="E47" s="31"/>
      <c r="F47" s="31"/>
      <c r="G47" s="26"/>
      <c r="H47" s="26"/>
      <c r="I47" s="70" t="s">
        <v>41</v>
      </c>
      <c r="J47" s="70"/>
      <c r="K47" s="70" t="s">
        <v>41</v>
      </c>
      <c r="L47" s="26"/>
      <c r="M47" s="70" t="s">
        <v>47</v>
      </c>
      <c r="N47" s="70" t="s">
        <v>41</v>
      </c>
      <c r="O47" s="70"/>
      <c r="P47" s="70" t="s">
        <v>41</v>
      </c>
      <c r="Q47" s="26"/>
      <c r="R47" s="70" t="s">
        <v>22</v>
      </c>
      <c r="S47" s="70" t="s">
        <v>41</v>
      </c>
      <c r="T47" s="70"/>
      <c r="U47" s="70" t="s">
        <v>41</v>
      </c>
      <c r="V47" s="33"/>
      <c r="X47" s="97"/>
      <c r="Y47" s="98"/>
      <c r="Z47" s="98"/>
      <c r="AA47" s="97"/>
      <c r="AB47" s="97"/>
    </row>
    <row r="48" spans="2:28" ht="22.35" customHeight="1" x14ac:dyDescent="0.25">
      <c r="B48" s="2"/>
      <c r="C48" s="3" t="s">
        <v>24</v>
      </c>
      <c r="D48" s="3"/>
      <c r="E48" s="4"/>
      <c r="F48" s="4"/>
      <c r="G48" s="1"/>
      <c r="H48" s="1"/>
      <c r="I48" s="109" t="s">
        <v>66</v>
      </c>
      <c r="J48" s="82" t="s">
        <v>62</v>
      </c>
      <c r="K48" s="109" t="s">
        <v>65</v>
      </c>
      <c r="L48" s="1"/>
      <c r="M48" s="82" t="s">
        <v>5</v>
      </c>
      <c r="N48" s="109" t="s">
        <v>66</v>
      </c>
      <c r="O48" s="82" t="s">
        <v>62</v>
      </c>
      <c r="P48" s="109" t="s">
        <v>65</v>
      </c>
      <c r="Q48" s="1"/>
      <c r="R48" s="82" t="s">
        <v>5</v>
      </c>
      <c r="S48" s="109" t="s">
        <v>66</v>
      </c>
      <c r="T48" s="82" t="s">
        <v>62</v>
      </c>
      <c r="U48" s="109" t="s">
        <v>65</v>
      </c>
      <c r="V48" s="5"/>
      <c r="X48" s="34"/>
      <c r="Y48" s="35"/>
    </row>
    <row r="49" spans="2:25" ht="6.4" customHeight="1" x14ac:dyDescent="0.25">
      <c r="B49" s="8"/>
      <c r="C49" s="15"/>
      <c r="D49" s="15"/>
      <c r="E49" s="9"/>
      <c r="F49" s="9"/>
      <c r="G49" s="10"/>
      <c r="H49" s="10"/>
      <c r="I49" s="10"/>
      <c r="J49" s="10"/>
      <c r="K49" s="10"/>
      <c r="L49" s="11"/>
      <c r="M49" s="11"/>
      <c r="N49" s="10"/>
      <c r="O49" s="10"/>
      <c r="P49" s="10"/>
      <c r="Q49" s="11"/>
      <c r="R49" s="11"/>
      <c r="S49" s="10"/>
      <c r="T49" s="10"/>
      <c r="U49" s="10"/>
      <c r="V49" s="12"/>
      <c r="Y49" s="35"/>
    </row>
    <row r="50" spans="2:25" ht="21.95" customHeight="1" x14ac:dyDescent="0.25">
      <c r="B50" s="26"/>
      <c r="C50" s="36" t="s">
        <v>5</v>
      </c>
      <c r="D50" s="36"/>
      <c r="E50" s="9"/>
      <c r="F50" s="9"/>
      <c r="G50" s="10"/>
      <c r="H50" s="10"/>
      <c r="I50" s="51">
        <f>IF(ISNUMBER(I33+I45),I33++I45," ")</f>
        <v>7.975351208669075E-2</v>
      </c>
      <c r="J50" s="10"/>
      <c r="K50" s="107">
        <f>K33</f>
        <v>0.91386496248958049</v>
      </c>
      <c r="L50" s="11"/>
      <c r="N50" s="51">
        <f>IF(ISNUMBER(N33+N45),N33+N45," ")</f>
        <v>0.53348754931925535</v>
      </c>
      <c r="P50" s="107">
        <f>P33</f>
        <v>0.54848569046957485</v>
      </c>
      <c r="Q50" s="11"/>
      <c r="S50" s="51">
        <f>IF(ISNUMBER(S33+S45),S33+S45," ")</f>
        <v>8.3356487913309249E-5</v>
      </c>
      <c r="U50" s="107">
        <f>U33</f>
        <v>2.7785495971103087E-5</v>
      </c>
      <c r="V50" s="33" t="s">
        <v>31</v>
      </c>
      <c r="Y50" s="35"/>
    </row>
    <row r="51" spans="2:25" ht="25.5" x14ac:dyDescent="0.25">
      <c r="B51" s="8"/>
      <c r="C51" s="26" t="s">
        <v>12</v>
      </c>
      <c r="D51" s="26"/>
      <c r="E51" s="9"/>
      <c r="F51" s="9"/>
      <c r="G51" s="10"/>
      <c r="H51" s="10"/>
      <c r="I51" s="10"/>
      <c r="J51" s="10"/>
      <c r="K51" s="10"/>
      <c r="L51" s="11"/>
      <c r="N51" s="131" t="str">
        <f>IF(N50=" ","Ej beregnet",IF(N50&gt;C55,"Opfyldt",IF(N50&lt;C55,"Biofaktor for lav")))</f>
        <v>Opfyldt</v>
      </c>
      <c r="P51" s="131" t="str">
        <f>IF(P50=" ","Ej beregnet",IF(P50&lt;C62,"Opfyldt",IF(P50&gt;C62,"Befæstelse for høj")))</f>
        <v>Opfyldt</v>
      </c>
      <c r="Q51" s="11"/>
      <c r="S51" s="131" t="str">
        <f>IF(S50=" ","Ej beregnet",IF(S50&gt;C55,"Opfyldt",IF(S50&lt;C55,"Biofaktor for lav")))</f>
        <v>Biofaktor for lav</v>
      </c>
      <c r="U51" s="131" t="str">
        <f>IF(U50=" ","Ej beregnet",IF(U50&lt;C62,"Opfyldt",IF(U50&gt;C62,"befæstelse for høj")))</f>
        <v>Opfyldt</v>
      </c>
      <c r="V51" s="12"/>
      <c r="Y51" s="35"/>
    </row>
    <row r="52" spans="2:25" ht="12" customHeight="1" x14ac:dyDescent="0.25">
      <c r="B52" s="8"/>
      <c r="C52" s="14"/>
      <c r="D52" s="14"/>
      <c r="E52" s="9"/>
      <c r="F52" s="9"/>
      <c r="G52" s="10"/>
      <c r="H52" s="10"/>
      <c r="I52" s="10"/>
      <c r="J52" s="10"/>
      <c r="K52" s="10"/>
      <c r="L52" s="11"/>
      <c r="M52" s="11"/>
      <c r="N52" s="10"/>
      <c r="O52" s="11"/>
      <c r="P52" s="10"/>
      <c r="Q52" s="11"/>
      <c r="R52" s="11"/>
      <c r="S52" s="10"/>
      <c r="T52" s="11"/>
      <c r="U52" s="10"/>
      <c r="V52" s="12"/>
      <c r="Y52" s="35"/>
    </row>
    <row r="53" spans="2:25" x14ac:dyDescent="0.25">
      <c r="B53" s="8"/>
      <c r="C53" s="39" t="s">
        <v>53</v>
      </c>
      <c r="D53" s="60"/>
      <c r="E53" s="37"/>
      <c r="F53" s="37"/>
      <c r="G53" s="38"/>
      <c r="H53" s="38"/>
      <c r="I53" s="38"/>
      <c r="J53" s="38"/>
      <c r="K53" s="38"/>
      <c r="L53" s="12"/>
      <c r="M53" s="12"/>
      <c r="N53" s="38"/>
      <c r="O53" s="12"/>
      <c r="P53" s="38"/>
      <c r="Q53" s="12"/>
      <c r="R53" s="12"/>
      <c r="S53" s="38"/>
      <c r="T53" s="12"/>
      <c r="U53" s="38"/>
      <c r="V53" s="12"/>
      <c r="Y53" s="35"/>
    </row>
    <row r="54" spans="2:25" x14ac:dyDescent="0.25">
      <c r="B54" s="8"/>
      <c r="C54" s="90" t="str">
        <f>"Maks "&amp;F55&amp;" samt mindst 10% højere end baseline biofaktoren"</f>
        <v>Maks 0,5 samt mindst 10% højere end baseline biofaktoren</v>
      </c>
      <c r="D54" s="60"/>
      <c r="E54" s="37"/>
      <c r="F54" s="37"/>
      <c r="G54" s="38"/>
      <c r="H54" s="38"/>
      <c r="I54" s="38"/>
      <c r="J54" s="38"/>
      <c r="K54" s="38"/>
      <c r="L54" s="12"/>
      <c r="M54" s="12"/>
      <c r="N54" s="38"/>
      <c r="O54" s="12"/>
      <c r="P54" s="38"/>
      <c r="Q54" s="12"/>
      <c r="R54" s="12"/>
      <c r="S54" s="38"/>
      <c r="T54" s="12"/>
      <c r="U54" s="38"/>
      <c r="V54" s="12"/>
      <c r="Y54" s="35"/>
    </row>
    <row r="55" spans="2:25" ht="22.35" customHeight="1" x14ac:dyDescent="0.25">
      <c r="B55" s="26"/>
      <c r="C55" s="75">
        <f>IF(I50&lt;F55,F55,I50*0.9)</f>
        <v>0.5</v>
      </c>
      <c r="D55" s="32"/>
      <c r="E55" s="32"/>
      <c r="F55" s="78">
        <f>VLOOKUP($B$57,$E$57:$F$58,2,FALSE)</f>
        <v>0.5</v>
      </c>
      <c r="G55" s="26"/>
      <c r="H55" s="26"/>
      <c r="I55" s="26"/>
      <c r="J55" s="26"/>
      <c r="K55" s="26"/>
      <c r="L55" s="40"/>
      <c r="M55" s="40"/>
      <c r="N55" s="26"/>
      <c r="O55" s="40"/>
      <c r="P55" s="26"/>
      <c r="Q55" s="40"/>
      <c r="R55" s="40"/>
      <c r="S55" s="26"/>
      <c r="T55" s="40"/>
      <c r="U55" s="26"/>
      <c r="V55" s="33"/>
    </row>
    <row r="56" spans="2:25" x14ac:dyDescent="0.25">
      <c r="B56" s="26"/>
      <c r="C56" s="110"/>
      <c r="D56" s="32"/>
      <c r="E56" s="32"/>
      <c r="F56" s="32"/>
      <c r="G56" s="26"/>
      <c r="H56" s="26"/>
      <c r="I56" s="26"/>
      <c r="J56" s="26"/>
      <c r="K56" s="26"/>
      <c r="L56" s="40"/>
      <c r="M56" s="40"/>
      <c r="N56" s="26"/>
      <c r="O56" s="40"/>
      <c r="P56" s="26"/>
      <c r="Q56" s="40"/>
      <c r="R56" s="40"/>
      <c r="S56" s="26"/>
      <c r="T56" s="40"/>
      <c r="U56" s="26"/>
      <c r="V56" s="33"/>
    </row>
    <row r="57" spans="2:25" x14ac:dyDescent="0.25">
      <c r="B57" s="72">
        <v>1</v>
      </c>
      <c r="C57" s="14"/>
      <c r="D57" s="32"/>
      <c r="E57" s="74">
        <v>1</v>
      </c>
      <c r="F57" s="130">
        <v>0.5</v>
      </c>
      <c r="G57" s="26"/>
      <c r="H57" s="26"/>
      <c r="I57" s="26"/>
      <c r="J57" s="26"/>
      <c r="K57" s="26"/>
      <c r="L57" s="40"/>
      <c r="M57" s="40"/>
      <c r="N57" s="26"/>
      <c r="O57" s="40"/>
      <c r="P57" s="26"/>
      <c r="Q57" s="40"/>
      <c r="R57" s="40"/>
      <c r="S57" s="26"/>
      <c r="T57" s="40"/>
      <c r="U57" s="26"/>
      <c r="V57" s="33"/>
    </row>
    <row r="58" spans="2:25" x14ac:dyDescent="0.25">
      <c r="B58" s="26"/>
      <c r="C58" s="14"/>
      <c r="D58" s="32"/>
      <c r="E58" s="74">
        <v>2</v>
      </c>
      <c r="F58" s="130">
        <v>0.8</v>
      </c>
      <c r="G58" s="26"/>
      <c r="H58" s="26"/>
      <c r="I58" s="26"/>
      <c r="J58" s="26"/>
      <c r="K58" s="26"/>
      <c r="L58" s="40"/>
      <c r="M58" s="40"/>
      <c r="N58" s="26"/>
      <c r="O58" s="40"/>
      <c r="P58" s="26"/>
      <c r="Q58" s="40"/>
      <c r="R58" s="40"/>
      <c r="S58" s="26"/>
      <c r="T58" s="40"/>
      <c r="U58" s="26"/>
      <c r="V58" s="33"/>
    </row>
    <row r="59" spans="2:25" ht="4.5" customHeight="1" x14ac:dyDescent="0.25">
      <c r="B59" s="8"/>
      <c r="C59" s="14"/>
      <c r="D59" s="14"/>
      <c r="E59" s="9"/>
      <c r="F59" s="9"/>
      <c r="G59" s="10"/>
      <c r="H59" s="10"/>
      <c r="I59" s="10"/>
      <c r="J59" s="10"/>
      <c r="K59" s="10"/>
      <c r="L59" s="11"/>
      <c r="M59" s="11"/>
      <c r="N59" s="10"/>
      <c r="O59" s="11"/>
      <c r="P59" s="10"/>
      <c r="Q59" s="11"/>
      <c r="R59" s="11"/>
      <c r="S59" s="10"/>
      <c r="T59" s="11"/>
      <c r="U59" s="10"/>
      <c r="V59" s="12"/>
      <c r="Y59" s="35"/>
    </row>
    <row r="60" spans="2:25" x14ac:dyDescent="0.25">
      <c r="B60" s="8"/>
      <c r="C60" s="111" t="s">
        <v>48</v>
      </c>
      <c r="D60" s="79"/>
      <c r="E60" s="37"/>
      <c r="F60" s="37"/>
      <c r="G60" s="38"/>
      <c r="H60" s="38"/>
      <c r="I60" s="38"/>
      <c r="J60" s="38"/>
      <c r="K60" s="38"/>
      <c r="L60" s="12"/>
      <c r="M60" s="12"/>
      <c r="N60" s="38"/>
      <c r="O60" s="12"/>
      <c r="P60" s="38"/>
      <c r="Q60" s="12"/>
      <c r="R60" s="12"/>
      <c r="S60" s="38"/>
      <c r="T60" s="12"/>
      <c r="U60" s="38"/>
      <c r="V60" s="12"/>
      <c r="Y60" s="35"/>
    </row>
    <row r="61" spans="2:25" x14ac:dyDescent="0.25">
      <c r="B61" s="8"/>
      <c r="C61" s="90" t="str">
        <f>"Maks "&amp;F62&amp;" samt mindst 10% lavere end baseline befæstelsen"</f>
        <v>Maks 0,6 samt mindst 10% lavere end baseline befæstelsen</v>
      </c>
      <c r="D61" s="80"/>
      <c r="E61" s="37"/>
      <c r="F61" s="37"/>
      <c r="G61" s="38"/>
      <c r="H61" s="38"/>
      <c r="I61" s="38"/>
      <c r="J61" s="38"/>
      <c r="K61" s="38"/>
      <c r="L61" s="12"/>
      <c r="M61" s="12"/>
      <c r="N61" s="38"/>
      <c r="O61" s="12"/>
      <c r="P61" s="38"/>
      <c r="Q61" s="12"/>
      <c r="R61" s="12"/>
      <c r="S61" s="38"/>
      <c r="T61" s="12"/>
      <c r="U61" s="38"/>
      <c r="V61" s="12"/>
      <c r="Y61" s="35"/>
    </row>
    <row r="62" spans="2:25" ht="22.35" customHeight="1" x14ac:dyDescent="0.25">
      <c r="B62" s="26"/>
      <c r="C62" s="62">
        <f>IF(F62&lt;K50*0.9,F62,K50*0.9)</f>
        <v>0.6</v>
      </c>
      <c r="D62" s="32"/>
      <c r="E62" s="32"/>
      <c r="F62" s="78">
        <f>VLOOKUP($B$64,$E$64:$F$66,2,FALSE)</f>
        <v>0.6</v>
      </c>
      <c r="G62" s="26"/>
      <c r="H62" s="26"/>
      <c r="I62" s="26"/>
      <c r="J62" s="26"/>
      <c r="K62" s="26"/>
      <c r="L62" s="40"/>
      <c r="M62" s="40"/>
      <c r="N62" s="26"/>
      <c r="O62" s="40"/>
      <c r="P62" s="26"/>
      <c r="Q62" s="40"/>
      <c r="R62" s="40"/>
      <c r="S62" s="26"/>
      <c r="T62" s="40"/>
      <c r="U62" s="26"/>
      <c r="V62" s="33"/>
    </row>
    <row r="63" spans="2:25" ht="15" customHeight="1" x14ac:dyDescent="0.25">
      <c r="B63" s="76"/>
      <c r="C63" s="110"/>
      <c r="D63" s="77"/>
      <c r="E63" s="76"/>
      <c r="F63" s="76"/>
      <c r="G63" s="26"/>
      <c r="H63" s="26"/>
      <c r="I63" s="26"/>
      <c r="J63" s="26"/>
      <c r="K63" s="26"/>
      <c r="L63" s="40"/>
      <c r="M63" s="40"/>
      <c r="N63" s="26"/>
      <c r="O63" s="40"/>
      <c r="P63" s="26"/>
      <c r="Q63" s="40"/>
      <c r="R63" s="40"/>
      <c r="S63" s="26"/>
      <c r="T63" s="40"/>
      <c r="U63" s="26"/>
      <c r="V63" s="33"/>
    </row>
    <row r="64" spans="2:25" ht="15" customHeight="1" x14ac:dyDescent="0.25">
      <c r="B64" s="72">
        <v>2</v>
      </c>
      <c r="C64" s="39"/>
      <c r="D64" s="73"/>
      <c r="E64" s="74">
        <v>1</v>
      </c>
      <c r="F64" s="73">
        <v>0.35</v>
      </c>
      <c r="G64" s="26"/>
      <c r="H64" s="26"/>
      <c r="I64" s="26"/>
      <c r="J64" s="26"/>
      <c r="K64" s="26"/>
      <c r="L64" s="40"/>
      <c r="M64" s="40"/>
      <c r="N64" s="26"/>
      <c r="O64" s="40"/>
      <c r="P64" s="26"/>
      <c r="Q64" s="40"/>
      <c r="R64" s="40"/>
      <c r="S64" s="26"/>
      <c r="T64" s="40"/>
      <c r="U64" s="26"/>
      <c r="V64" s="33"/>
    </row>
    <row r="65" spans="2:22" ht="15" customHeight="1" x14ac:dyDescent="0.25">
      <c r="B65" s="26"/>
      <c r="C65" s="39"/>
      <c r="D65" s="73"/>
      <c r="E65" s="74">
        <v>2</v>
      </c>
      <c r="F65" s="73">
        <v>0.6</v>
      </c>
      <c r="G65" s="26"/>
      <c r="H65" s="26"/>
      <c r="I65" s="26"/>
      <c r="J65" s="26"/>
      <c r="K65" s="26"/>
      <c r="L65" s="40"/>
      <c r="M65" s="40"/>
      <c r="N65" s="26"/>
      <c r="O65" s="40"/>
      <c r="P65" s="26"/>
      <c r="Q65" s="40"/>
      <c r="R65" s="40"/>
      <c r="S65" s="26"/>
      <c r="T65" s="40"/>
      <c r="U65" s="26"/>
      <c r="V65" s="33"/>
    </row>
    <row r="66" spans="2:22" ht="15" customHeight="1" x14ac:dyDescent="0.25">
      <c r="B66" s="26"/>
      <c r="C66" s="39"/>
      <c r="D66" s="73"/>
      <c r="E66" s="74">
        <v>3</v>
      </c>
      <c r="F66" s="73">
        <v>0.7</v>
      </c>
      <c r="G66" s="26"/>
      <c r="H66" s="26"/>
      <c r="I66" s="26"/>
      <c r="J66" s="26"/>
      <c r="K66" s="26"/>
      <c r="L66" s="40"/>
      <c r="M66" s="40"/>
      <c r="N66" s="26"/>
      <c r="O66" s="40"/>
      <c r="P66" s="26"/>
      <c r="Q66" s="40"/>
      <c r="R66" s="40"/>
      <c r="S66" s="26"/>
      <c r="T66" s="40"/>
      <c r="U66" s="26"/>
      <c r="V66" s="33"/>
    </row>
    <row r="67" spans="2:22" ht="4.5" customHeight="1" x14ac:dyDescent="0.25">
      <c r="B67" s="26"/>
      <c r="C67" s="39"/>
      <c r="D67" s="73"/>
      <c r="E67" s="74"/>
      <c r="F67" s="73"/>
      <c r="G67" s="26"/>
      <c r="H67" s="26"/>
      <c r="I67" s="26"/>
      <c r="J67" s="26"/>
      <c r="K67" s="26"/>
      <c r="L67" s="40"/>
      <c r="M67" s="40"/>
      <c r="N67" s="26"/>
      <c r="O67" s="40"/>
      <c r="P67" s="26"/>
      <c r="Q67" s="40"/>
      <c r="R67" s="40"/>
      <c r="S67" s="26"/>
      <c r="T67" s="40"/>
      <c r="U67" s="26"/>
      <c r="V67" s="33"/>
    </row>
    <row r="68" spans="2:22" x14ac:dyDescent="0.25">
      <c r="B68" s="41"/>
      <c r="C68" s="42"/>
      <c r="D68" s="42"/>
      <c r="E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5"/>
    </row>
    <row r="69" spans="2:22" x14ac:dyDescent="0.25">
      <c r="B69" s="41"/>
      <c r="C69" s="23"/>
      <c r="D69" s="23"/>
      <c r="E69" s="46"/>
      <c r="F69" s="46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47"/>
    </row>
    <row r="72" spans="2:22" x14ac:dyDescent="0.25">
      <c r="C72" s="138" t="s">
        <v>85</v>
      </c>
    </row>
    <row r="73" spans="2:22" x14ac:dyDescent="0.25">
      <c r="C73" s="138" t="s">
        <v>84</v>
      </c>
    </row>
    <row r="74" spans="2:22" x14ac:dyDescent="0.25">
      <c r="C74" s="138" t="s">
        <v>87</v>
      </c>
    </row>
  </sheetData>
  <mergeCells count="6">
    <mergeCell ref="C42:C43"/>
    <mergeCell ref="B12:B24"/>
    <mergeCell ref="B25:B30"/>
    <mergeCell ref="C25:C26"/>
    <mergeCell ref="C27:C28"/>
    <mergeCell ref="C29:C30"/>
  </mergeCells>
  <conditionalFormatting sqref="G31">
    <cfRule type="cellIs" dxfId="8" priority="6" operator="notEqual">
      <formula>$D$32</formula>
    </cfRule>
  </conditionalFormatting>
  <conditionalFormatting sqref="L31">
    <cfRule type="cellIs" dxfId="7" priority="5" operator="notEqual">
      <formula>$D$32</formula>
    </cfRule>
  </conditionalFormatting>
  <conditionalFormatting sqref="N51 P51 S51 U51 L55:M58 O55:O58 Q55:R58 T55:T58 L62:M67 O62:O67 Q62:R67 T62:T67">
    <cfRule type="containsText" dxfId="6" priority="8" operator="containsText" text="Opfyldt">
      <formula>NOT(ISERROR(SEARCH("Opfyldt",L51)))</formula>
    </cfRule>
    <cfRule type="containsText" dxfId="5" priority="9" operator="containsText" text="Lav">
      <formula>NOT(ISERROR(SEARCH("Lav",L51)))</formula>
    </cfRule>
  </conditionalFormatting>
  <conditionalFormatting sqref="P51">
    <cfRule type="containsText" dxfId="4" priority="1" operator="containsText" text="Høj">
      <formula>NOT(ISERROR(SEARCH("Høj",P51)))</formula>
    </cfRule>
  </conditionalFormatting>
  <conditionalFormatting sqref="Q31">
    <cfRule type="cellIs" dxfId="3" priority="4" operator="notEqual">
      <formula>$D$32</formula>
    </cfRule>
  </conditionalFormatting>
  <conditionalFormatting sqref="S51 U51 P51 N51 L55:M58 O55:O58 Q55:R58 T55:T58 L62:M67 O62:O67 Q62:R67 T62:T67">
    <cfRule type="containsText" dxfId="2" priority="7" operator="containsText" text="Ej beregnet">
      <formula>NOT(ISERROR(SEARCH("Ej beregnet",L51)))</formula>
    </cfRule>
  </conditionalFormatting>
  <conditionalFormatting sqref="S51">
    <cfRule type="cellIs" dxfId="1" priority="3" operator="equal">
      <formula>"Høj"</formula>
    </cfRule>
  </conditionalFormatting>
  <conditionalFormatting sqref="U51">
    <cfRule type="containsText" dxfId="0" priority="2" operator="containsText" text="Høj">
      <formula>NOT(ISERROR(SEARCH("Høj",U51)))</formula>
    </cfRule>
  </conditionalFormatting>
  <pageMargins left="0.23622047244094491" right="0.23622047244094491" top="0.23622047244094491" bottom="0.23622047244094491" header="0.31496062992125984" footer="0.31496062992125984"/>
  <pageSetup paperSize="9" scale="6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8" r:id="rId4" name="Check Box 4">
              <controlPr defaultSize="0" autoFill="0" autoLine="0" autoPict="0">
                <anchor moveWithCells="1">
                  <from>
                    <xdr:col>6</xdr:col>
                    <xdr:colOff>0</xdr:colOff>
                    <xdr:row>40</xdr:row>
                    <xdr:rowOff>161925</xdr:rowOff>
                  </from>
                  <to>
                    <xdr:col>6</xdr:col>
                    <xdr:colOff>304800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5" name="Check Box 5">
              <controlPr defaultSize="0" autoFill="0" autoLine="0" autoPict="0">
                <anchor moveWithCells="1">
                  <from>
                    <xdr:col>6</xdr:col>
                    <xdr:colOff>0</xdr:colOff>
                    <xdr:row>42</xdr:row>
                    <xdr:rowOff>0</xdr:rowOff>
                  </from>
                  <to>
                    <xdr:col>6</xdr:col>
                    <xdr:colOff>304800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6" name="Check Box 6">
              <controlPr defaultSize="0" autoFill="0" autoLine="0" autoPict="0">
                <anchor moveWithCells="1">
                  <from>
                    <xdr:col>11</xdr:col>
                    <xdr:colOff>0</xdr:colOff>
                    <xdr:row>40</xdr:row>
                    <xdr:rowOff>161925</xdr:rowOff>
                  </from>
                  <to>
                    <xdr:col>11</xdr:col>
                    <xdr:colOff>304800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7" name="Check Box 7">
              <controlPr defaultSize="0" autoFill="0" autoLine="0" autoPict="0">
                <anchor moveWithCells="1">
                  <from>
                    <xdr:col>11</xdr:col>
                    <xdr:colOff>0</xdr:colOff>
                    <xdr:row>42</xdr:row>
                    <xdr:rowOff>0</xdr:rowOff>
                  </from>
                  <to>
                    <xdr:col>11</xdr:col>
                    <xdr:colOff>304800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8" name="Check Box 8">
              <controlPr defaultSize="0" autoFill="0" autoLine="0" autoPict="0">
                <anchor moveWithCells="1">
                  <from>
                    <xdr:col>16</xdr:col>
                    <xdr:colOff>0</xdr:colOff>
                    <xdr:row>40</xdr:row>
                    <xdr:rowOff>161925</xdr:rowOff>
                  </from>
                  <to>
                    <xdr:col>16</xdr:col>
                    <xdr:colOff>304800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9" name="Check Box 9">
              <controlPr defaultSize="0" autoFill="0" autoLine="0" autoPict="0">
                <anchor moveWithCells="1">
                  <from>
                    <xdr:col>16</xdr:col>
                    <xdr:colOff>0</xdr:colOff>
                    <xdr:row>42</xdr:row>
                    <xdr:rowOff>0</xdr:rowOff>
                  </from>
                  <to>
                    <xdr:col>16</xdr:col>
                    <xdr:colOff>304800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0" name="Group Box 14">
              <controlPr defaultSize="0" autoFill="0" autoPict="0">
                <anchor moveWithCells="1">
                  <from>
                    <xdr:col>2</xdr:col>
                    <xdr:colOff>0</xdr:colOff>
                    <xdr:row>55</xdr:row>
                    <xdr:rowOff>66675</xdr:rowOff>
                  </from>
                  <to>
                    <xdr:col>6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1" name="Group Box 17">
              <controlPr defaultSize="0" autoFill="0" autoPict="0">
                <anchor moveWithCells="1">
                  <from>
                    <xdr:col>2</xdr:col>
                    <xdr:colOff>0</xdr:colOff>
                    <xdr:row>62</xdr:row>
                    <xdr:rowOff>85725</xdr:rowOff>
                  </from>
                  <to>
                    <xdr:col>6</xdr:col>
                    <xdr:colOff>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2" name="Option Button 21">
              <controlPr defaultSize="0" autoFill="0" autoLine="0" autoPict="0">
                <anchor moveWithCells="1">
                  <from>
                    <xdr:col>2</xdr:col>
                    <xdr:colOff>123825</xdr:colOff>
                    <xdr:row>55</xdr:row>
                    <xdr:rowOff>161925</xdr:rowOff>
                  </from>
                  <to>
                    <xdr:col>3</xdr:col>
                    <xdr:colOff>9525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13" name="Option Button 23">
              <controlPr defaultSize="0" autoFill="0" autoLine="0" autoPict="0">
                <anchor moveWithCells="1">
                  <from>
                    <xdr:col>2</xdr:col>
                    <xdr:colOff>123825</xdr:colOff>
                    <xdr:row>57</xdr:row>
                    <xdr:rowOff>0</xdr:rowOff>
                  </from>
                  <to>
                    <xdr:col>3</xdr:col>
                    <xdr:colOff>0</xdr:colOff>
                    <xdr:row>57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14" name="Option Button 24">
              <controlPr defaultSize="0" autoFill="0" autoLine="0" autoPict="0">
                <anchor moveWithCells="1">
                  <from>
                    <xdr:col>2</xdr:col>
                    <xdr:colOff>104775</xdr:colOff>
                    <xdr:row>63</xdr:row>
                    <xdr:rowOff>19050</xdr:rowOff>
                  </from>
                  <to>
                    <xdr:col>2</xdr:col>
                    <xdr:colOff>1628775</xdr:colOff>
                    <xdr:row>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15" name="Option Button 25">
              <controlPr defaultSize="0" autoFill="0" autoLine="0" autoPict="0">
                <anchor moveWithCells="1">
                  <from>
                    <xdr:col>2</xdr:col>
                    <xdr:colOff>95250</xdr:colOff>
                    <xdr:row>64</xdr:row>
                    <xdr:rowOff>9525</xdr:rowOff>
                  </from>
                  <to>
                    <xdr:col>2</xdr:col>
                    <xdr:colOff>1600200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16" name="Option Button 26">
              <controlPr defaultSize="0" autoFill="0" autoLine="0" autoPict="0">
                <anchor moveWithCells="1">
                  <from>
                    <xdr:col>2</xdr:col>
                    <xdr:colOff>95250</xdr:colOff>
                    <xdr:row>64</xdr:row>
                    <xdr:rowOff>152400</xdr:rowOff>
                  </from>
                  <to>
                    <xdr:col>3</xdr:col>
                    <xdr:colOff>533400</xdr:colOff>
                    <xdr:row>66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5339B72F202A42A77582E24D30106D" ma:contentTypeVersion="13" ma:contentTypeDescription="Opret et nyt dokument." ma:contentTypeScope="" ma:versionID="015f3dfc96bc84f85c217a2a81ac2960">
  <xsd:schema xmlns:xsd="http://www.w3.org/2001/XMLSchema" xmlns:xs="http://www.w3.org/2001/XMLSchema" xmlns:p="http://schemas.microsoft.com/office/2006/metadata/properties" xmlns:ns2="80aea6f0-c854-48c5-bc78-971ab5c3ba11" xmlns:ns3="49e203c9-6cdf-4cbb-9212-0cc4d76ea78b" targetNamespace="http://schemas.microsoft.com/office/2006/metadata/properties" ma:root="true" ma:fieldsID="c2b717ec135a23417406b705d1a17c75" ns2:_="" ns3:_="">
    <xsd:import namespace="80aea6f0-c854-48c5-bc78-971ab5c3ba11"/>
    <xsd:import namespace="49e203c9-6cdf-4cbb-9212-0cc4d76ea78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ea6f0-c854-48c5-bc78-971ab5c3ba1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ledmærker" ma:readOnly="false" ma:fieldId="{5cf76f15-5ced-4ddc-b409-7134ff3c332f}" ma:taxonomyMulti="true" ma:sspId="94c83fc7-2c25-4a1e-a50a-b620cf4cd5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203c9-6cdf-4cbb-9212-0cc4d76ea78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569a2b7-bc4f-4a76-ad82-1a75f3e7590a}" ma:internalName="TaxCatchAll" ma:showField="CatchAllData" ma:web="49e203c9-6cdf-4cbb-9212-0cc4d76ea7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e203c9-6cdf-4cbb-9212-0cc4d76ea78b" xsi:nil="true"/>
    <lcf76f155ced4ddcb4097134ff3c332f xmlns="80aea6f0-c854-48c5-bc78-971ab5c3ba1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77195E-F0B6-43FB-865B-DBB44F3FE40E}"/>
</file>

<file path=customXml/itemProps2.xml><?xml version="1.0" encoding="utf-8"?>
<ds:datastoreItem xmlns:ds="http://schemas.openxmlformats.org/officeDocument/2006/customXml" ds:itemID="{EE01FA5C-8561-46DD-B38C-6E7C468CAE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81CC2A-5714-425D-A260-ABF990255B21}">
  <ds:schemaRefs>
    <ds:schemaRef ds:uri="http://purl.org/dc/terms/"/>
    <ds:schemaRef ds:uri="http://schemas.microsoft.com/office/infopath/2007/PartnerControls"/>
    <ds:schemaRef ds:uri="304803ee-db7a-4361-ae07-24907b650d15"/>
    <ds:schemaRef ds:uri="http://schemas.microsoft.com/office/2006/documentManagement/types"/>
    <ds:schemaRef ds:uri="http://schemas.microsoft.com/office/2006/metadata/properties"/>
    <ds:schemaRef ds:uri="http://purl.org/dc/elements/1.1/"/>
    <ds:schemaRef ds:uri="5e6e2e21-32a6-4171-b312-4a00064a5a58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 1</vt:lpstr>
      <vt:lpstr>'Ark 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Honoré Højerup</dc:creator>
  <cp:lastModifiedBy>Camilla Dahl</cp:lastModifiedBy>
  <cp:lastPrinted>2023-12-01T07:35:11Z</cp:lastPrinted>
  <dcterms:created xsi:type="dcterms:W3CDTF">2023-09-14T07:37:57Z</dcterms:created>
  <dcterms:modified xsi:type="dcterms:W3CDTF">2025-05-20T11:45:04Z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0x010100255339B72F202A42A77582E24D30106D</vt:lpwstr>
  </property>
  <property fmtid="{D5CDD505-2E9C-101B-9397-08002B2CF9AE}" pid="3" name="MediaServiceImageTags">
    <vt:lpwstr/>
  </property>
</Properties>
</file>